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591" firstSheet="1" activeTab="3"/>
  </bookViews>
  <sheets>
    <sheet name="16-17 учебный год" sheetId="1" r:id="rId1"/>
    <sheet name="Титулка" sheetId="2" r:id="rId2"/>
    <sheet name="17-18 учебный год (исправл)" sheetId="3" state="hidden" r:id="rId3"/>
    <sheet name="24-25 уч г " sheetId="4" r:id="rId4"/>
    <sheet name="исходник" sheetId="5" state="hidden" r:id="rId5"/>
    <sheet name="17-18 уч г(готовий) (2)" sheetId="6" state="hidden" r:id="rId6"/>
    <sheet name="подсчет ОМТ" sheetId="7" state="hidden" r:id="rId7"/>
    <sheet name="подсчет ТОЛВ" sheetId="8" state="hidden" r:id="rId8"/>
    <sheet name="вспом" sheetId="9" state="hidden" r:id="rId9"/>
  </sheets>
  <definedNames>
    <definedName name="_xlnm.Print_Area" localSheetId="5">'17-18 уч г(готовий) (2)'!$A$1:$U$277</definedName>
    <definedName name="_xlnm.Print_Area" localSheetId="3">'24-25 уч г '!$A$1:$T$220</definedName>
    <definedName name="_xlnm.Print_Area" localSheetId="8">'вспом'!$D$1:$X$274</definedName>
    <definedName name="_xlnm.Print_Area" localSheetId="4">'исходник'!$A$1:$U$262</definedName>
    <definedName name="_xlnm.Print_Area" localSheetId="6">'подсчет ОМТ'!$A$1:$U$275</definedName>
    <definedName name="_xlnm.Print_Area" localSheetId="7">'подсчет ТОЛВ'!$A$1:$U$275</definedName>
    <definedName name="_xlnm.Print_Area" localSheetId="1">'Титулка'!$A$1:$BA$38</definedName>
  </definedNames>
  <calcPr fullCalcOnLoad="1"/>
</workbook>
</file>

<file path=xl/sharedStrings.xml><?xml version="1.0" encoding="utf-8"?>
<sst xmlns="http://schemas.openxmlformats.org/spreadsheetml/2006/main" count="4059" uniqueCount="548">
  <si>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</si>
  <si>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</si>
  <si>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</si>
  <si>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</si>
  <si>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</si>
  <si>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</si>
  <si>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</si>
  <si>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</si>
  <si>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</si>
  <si>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</si>
  <si>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</si>
  <si>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</si>
  <si>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</si>
  <si>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</si>
  <si>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</si>
  <si>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</si>
  <si>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</si>
  <si>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</si>
  <si>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</si>
  <si>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3 курс</t>
  </si>
  <si>
    <t>4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</si>
  <si>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</si>
  <si>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</si>
  <si>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</si>
  <si>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</si>
  <si>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</si>
  <si>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</si>
  <si>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</si>
  <si>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</si>
  <si>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</si>
  <si>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</si>
  <si>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</si>
  <si>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</si>
  <si>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</si>
  <si>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</si>
  <si>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</si>
  <si>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Переддипломна</t>
  </si>
  <si>
    <t>Кількість аудиторних годин по курсах і триместрах</t>
  </si>
  <si>
    <t>Теоретична механіка                           (загальний обсяг)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</si>
  <si>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</si>
  <si>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</si>
  <si>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</si>
  <si>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</si>
  <si>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</si>
  <si>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</si>
  <si>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</si>
  <si>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</si>
  <si>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</si>
  <si>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</si>
  <si>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</si>
  <si>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</si>
  <si>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</si>
  <si>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</si>
  <si>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</si>
  <si>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</si>
  <si>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</si>
  <si>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</si>
  <si>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</si>
  <si>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</si>
  <si>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</si>
  <si>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</si>
  <si>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</si>
  <si>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</si>
  <si>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</si>
  <si>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</si>
  <si>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</si>
  <si>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</si>
  <si>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</si>
  <si>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</si>
  <si>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</si>
  <si>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t xml:space="preserve"> </t>
  </si>
  <si>
    <t>Усього</t>
  </si>
  <si>
    <t>Назва
 практики</t>
  </si>
  <si>
    <t>Тижні</t>
  </si>
  <si>
    <t>Назва навчальної дисципліни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</si>
  <si>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</si>
  <si>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</si>
  <si>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</si>
  <si>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</si>
  <si>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</si>
  <si>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</si>
  <si>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</si>
  <si>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</si>
  <si>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</si>
  <si>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</si>
  <si>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</si>
  <si>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1.1  Гуманітарні та соціально-економічні дисципліни</t>
  </si>
  <si>
    <t>1.1.2</t>
  </si>
  <si>
    <t>1.1.3</t>
  </si>
  <si>
    <t>1.1.4</t>
  </si>
  <si>
    <t>1.1.5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</si>
  <si>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</si>
  <si>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</si>
  <si>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</si>
  <si>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1.1.5.1</t>
  </si>
  <si>
    <t>ісп.</t>
  </si>
  <si>
    <t xml:space="preserve">1.2 Дисципліни природничо-наукової  (фундаментальної) підготовки </t>
  </si>
  <si>
    <t>1.2.1</t>
  </si>
  <si>
    <t>1.2.2</t>
  </si>
  <si>
    <t>1.2.3</t>
  </si>
  <si>
    <t>4 Державна атестація</t>
  </si>
  <si>
    <t>4.1</t>
  </si>
  <si>
    <t>2 ВИБІРКОВІ НАВЧАЛЬНІ ДИСЦИПЛІНИ</t>
  </si>
  <si>
    <t>Разом п 1.1: у т.ч. на базі академії</t>
  </si>
  <si>
    <t>самостійна робота</t>
  </si>
  <si>
    <t>1</t>
  </si>
  <si>
    <t>1.1.3.1</t>
  </si>
  <si>
    <t>Фізичне виховання</t>
  </si>
  <si>
    <t>1.1.6</t>
  </si>
  <si>
    <t>с*</t>
  </si>
  <si>
    <t>Разом п 1.2: у т.ч. на базі академії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</si>
  <si>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</si>
  <si>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</si>
  <si>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</si>
  <si>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</si>
  <si>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</si>
  <si>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Екологія на базі ВНЗ 1 рівня</t>
  </si>
  <si>
    <t>30</t>
  </si>
  <si>
    <t xml:space="preserve">Основи охорони  праці та безпека життєдіяльності </t>
  </si>
  <si>
    <t>на базі ВНЗ 1 рівня (Безпека життєдіяльності)</t>
  </si>
  <si>
    <t>на базі ВНЗ 1 рівня (Основи охоронапраці)</t>
  </si>
  <si>
    <t>5</t>
  </si>
  <si>
    <t>3</t>
  </si>
  <si>
    <t>1.2.5</t>
  </si>
  <si>
    <t>Теорія і технологія металургійного виробництва</t>
  </si>
  <si>
    <t>2.3.4</t>
  </si>
  <si>
    <t>2.3.5</t>
  </si>
  <si>
    <t>2.3.6</t>
  </si>
  <si>
    <t>2.3.10</t>
  </si>
  <si>
    <t>1.2.9</t>
  </si>
  <si>
    <t>1.2.10</t>
  </si>
  <si>
    <t>1.2.11</t>
  </si>
  <si>
    <t>Усього на базі ВНЗ 1 рівня:</t>
  </si>
  <si>
    <t>Усього на базі академії:</t>
  </si>
  <si>
    <t>Разом п1.1:</t>
  </si>
  <si>
    <t>Разом п1.2 :</t>
  </si>
  <si>
    <t>Разом п4:</t>
  </si>
  <si>
    <t>1.2.9.1</t>
  </si>
  <si>
    <t>1.2.10.1</t>
  </si>
  <si>
    <t>1.2.11.1</t>
  </si>
  <si>
    <t>2.3.1</t>
  </si>
  <si>
    <t>2.3.2</t>
  </si>
  <si>
    <t>2.3.3</t>
  </si>
  <si>
    <t>2.3.3.1</t>
  </si>
  <si>
    <t>2.3.5.1</t>
  </si>
  <si>
    <t>2.3.5.2</t>
  </si>
  <si>
    <t>2.3.6.1</t>
  </si>
  <si>
    <t>2.3.6.2</t>
  </si>
  <si>
    <t>2.3.7</t>
  </si>
  <si>
    <t>2.3.7.1</t>
  </si>
  <si>
    <t>2.3.8</t>
  </si>
  <si>
    <t>2.3.8.1</t>
  </si>
  <si>
    <t>2.3.9</t>
  </si>
  <si>
    <t>2.3.9.1</t>
  </si>
  <si>
    <t>2.3.9.2</t>
  </si>
  <si>
    <t>2.3.11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</si>
  <si>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</si>
  <si>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</si>
  <si>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</si>
  <si>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</si>
  <si>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НДРС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</si>
  <si>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</si>
  <si>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</si>
  <si>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</si>
  <si>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</si>
  <si>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</si>
  <si>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</si>
  <si>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</si>
  <si>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</si>
  <si>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</si>
  <si>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</si>
  <si>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</si>
  <si>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</si>
  <si>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</si>
  <si>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1 ОБОВ'ЯЗКОВІ НАВЧАЛЬНІ ДИСЦИПЛІНИ</t>
  </si>
  <si>
    <t>Канікули</t>
  </si>
  <si>
    <t xml:space="preserve">2.3 Дисципліни професійної підготовки </t>
  </si>
  <si>
    <t>Інформатика</t>
  </si>
  <si>
    <t>Зав.кафедри ЛВ</t>
  </si>
  <si>
    <t>А.М. Турчанін</t>
  </si>
  <si>
    <t>Кількість годин на тиждень</t>
  </si>
  <si>
    <t>1.3.1</t>
  </si>
  <si>
    <t>Автоматизація виробничих процесів, мікропроцесорна техніка+ ОЛЦ</t>
  </si>
  <si>
    <t>1.3.2</t>
  </si>
  <si>
    <t>Виробництво виливків із кольорових металів (загальний обсяг)</t>
  </si>
  <si>
    <t>1.3.2.1</t>
  </si>
  <si>
    <t>1.3.2.2</t>
  </si>
  <si>
    <t>1.3.3</t>
  </si>
  <si>
    <t>Виробництво виливків із сталей (загальний обсяг)</t>
  </si>
  <si>
    <t>1.3.4</t>
  </si>
  <si>
    <t>Виробництво виливків із чавунів (загальний обсяг)</t>
  </si>
  <si>
    <t>1.3.4.1</t>
  </si>
  <si>
    <t>1.3.4.2</t>
  </si>
  <si>
    <t>1.3.5</t>
  </si>
  <si>
    <t>1.3.6</t>
  </si>
  <si>
    <t>Контроль якості виливків (загальний обсяг)</t>
  </si>
  <si>
    <t>1.3.6.1</t>
  </si>
  <si>
    <t>1.3.6.2</t>
  </si>
  <si>
    <t>1.3.7</t>
  </si>
  <si>
    <t>Обладнання ливарних цехів (загальний обсяг)</t>
  </si>
  <si>
    <t>1.3.7.1</t>
  </si>
  <si>
    <t>1.3.7.2</t>
  </si>
  <si>
    <t>1.3.7.3</t>
  </si>
  <si>
    <t>Обладнання ливарних цехів (к.пр.)</t>
  </si>
  <si>
    <t>1.3.7.4</t>
  </si>
  <si>
    <t>1.3.9</t>
  </si>
  <si>
    <t>Основи САПР (загальний обсяг)</t>
  </si>
  <si>
    <t>1.3.10.1</t>
  </si>
  <si>
    <t>1.3.10.2</t>
  </si>
  <si>
    <t>1.3.11</t>
  </si>
  <si>
    <t>Основи теорії плавки ливарних сплавів (загальний обсяг)</t>
  </si>
  <si>
    <t>1.3.11.1</t>
  </si>
  <si>
    <t>1.3.11.2</t>
  </si>
  <si>
    <t>1.3.12</t>
  </si>
  <si>
    <t>Спеціальні види литва (загальний обсяг)</t>
  </si>
  <si>
    <t>1.3.12.2</t>
  </si>
  <si>
    <t>1.3.12.3</t>
  </si>
  <si>
    <t>1.3.13</t>
  </si>
  <si>
    <t>Теоретичні основи ливарного виробництва (загальний обсяг)</t>
  </si>
  <si>
    <t>1.3.13.1</t>
  </si>
  <si>
    <t>1.3.13.2</t>
  </si>
  <si>
    <t>1.3.14</t>
  </si>
  <si>
    <t>Теоретичні основи формоутворення (загальний обсяг)</t>
  </si>
  <si>
    <t>1.3.14.1</t>
  </si>
  <si>
    <t>1.3.14.2</t>
  </si>
  <si>
    <t>1.3.15</t>
  </si>
  <si>
    <t>Теорія і технологія металургійного виробництва (загальний обсяг)</t>
  </si>
  <si>
    <t>1.3.15.1</t>
  </si>
  <si>
    <t>ТТМП -1 на базі академії</t>
  </si>
  <si>
    <t>1.3.15.2</t>
  </si>
  <si>
    <t>1.3.15.3</t>
  </si>
  <si>
    <t>ТТМП -2 на базі академії</t>
  </si>
  <si>
    <t>1.3.16</t>
  </si>
  <si>
    <t>Теплотехніка та печі ливарних цехів (загальний обсяг)</t>
  </si>
  <si>
    <t>1.3.16.1</t>
  </si>
  <si>
    <t>1.3.16.2</t>
  </si>
  <si>
    <t>1.3.16.3</t>
  </si>
  <si>
    <t>1.3.17</t>
  </si>
  <si>
    <t>1.3.18</t>
  </si>
  <si>
    <t>Технологія ливарної форми (загальний обсяг)</t>
  </si>
  <si>
    <t>1.3.18.1</t>
  </si>
  <si>
    <t>1.3.18.2</t>
  </si>
  <si>
    <t>1.3.19</t>
  </si>
  <si>
    <t>Технологія ливарної форми (к.пр.)</t>
  </si>
  <si>
    <t>Разом: у т.ч. на базі ВНЗ 1 рівня</t>
  </si>
  <si>
    <t>Ознайомча практика</t>
  </si>
  <si>
    <t>Виробнича практика (технологічна)</t>
  </si>
  <si>
    <t>Разом : у т.ч. на базі академії</t>
  </si>
  <si>
    <t>Разом:</t>
  </si>
  <si>
    <t xml:space="preserve">Теплотехніка та печі ливарних цехів (к.пр.) </t>
  </si>
  <si>
    <t>Разом п2.3.1:</t>
  </si>
  <si>
    <t>Разом п 2.3.1: у т.ч. на базі академії</t>
  </si>
  <si>
    <t>Разом 2.3.2</t>
  </si>
  <si>
    <t>Разом п.2.3.2: у т.ч. на базі академії</t>
  </si>
  <si>
    <t>Ливарна гідравліка</t>
  </si>
  <si>
    <t>Проектування та виробництво оснастки</t>
  </si>
  <si>
    <t>43</t>
  </si>
  <si>
    <t>Виконання дипл. проекту</t>
  </si>
  <si>
    <t>Разом п2.2.2:</t>
  </si>
  <si>
    <t>Разом п 2.2.2: у т.ч. на базі академії</t>
  </si>
  <si>
    <t>Разом п 2.2.1: у т.ч. на базі академії</t>
  </si>
  <si>
    <t>Разом п2.2.1:</t>
  </si>
  <si>
    <t>Прикладна механіка (загальний обсяг)</t>
  </si>
  <si>
    <t>3 Практична підготовка</t>
  </si>
  <si>
    <t xml:space="preserve">2.2  Природничо-наукові  (фундаментальні) дисципліни 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</si>
  <si>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</si>
  <si>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</si>
  <si>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</si>
  <si>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2.2.1 Спеціалізації кафедри ОМТ</t>
  </si>
  <si>
    <t>2.2.2  Спеціалізації кафедри ТОЛВ</t>
  </si>
  <si>
    <t>2.3.1 Спеціалізації кафедри ОМТ</t>
  </si>
  <si>
    <t>ЗАГАЛЬНА КІЛЬКІСТЬ ГОДИН  ТОЛВ</t>
  </si>
  <si>
    <t>ЗАГАЛЬНА КІЛЬКІСТЬ ГОДИН  ОМТ</t>
  </si>
  <si>
    <t>2+с*</t>
  </si>
  <si>
    <t>ф*</t>
  </si>
  <si>
    <t>Металознавство кристалографія, мінералогія і термічна обробка (загальний обсяг)</t>
  </si>
  <si>
    <t>2.2.1.1</t>
  </si>
  <si>
    <t>2.2.1.1.1</t>
  </si>
  <si>
    <t>2.2.1.2</t>
  </si>
  <si>
    <t>2.2.1.2.1</t>
  </si>
  <si>
    <t>2.2.1.3</t>
  </si>
  <si>
    <t>2.2.1.3.1</t>
  </si>
  <si>
    <t>2.2.1.4</t>
  </si>
  <si>
    <t>2.2.1.5</t>
  </si>
  <si>
    <t>2.2.1.5.1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</si>
  <si>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</si>
  <si>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</si>
  <si>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</si>
  <si>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</si>
  <si>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</si>
  <si>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</si>
  <si>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</si>
  <si>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2.3.1.2 Екологічні і ресурсозберігаючі технології обробки тиском</t>
  </si>
  <si>
    <t>2.3.1.2.1</t>
  </si>
  <si>
    <t>Термообробка інструменту для обробки тиском (загальний обсяг)</t>
  </si>
  <si>
    <t>4</t>
  </si>
  <si>
    <t>2.3.1.2.2</t>
  </si>
  <si>
    <t>Технологія кування. Художнє кування (загальний обсяг)</t>
  </si>
  <si>
    <t>2.3.1.2.3</t>
  </si>
  <si>
    <t>ТКШВ ЛШ. Листове штампування складнопрофільованих деталей. (загальний обсяг)</t>
  </si>
  <si>
    <t>Виробництво виливків із чавунів (к.роб.)</t>
  </si>
  <si>
    <t>Обладнання ливарних цехів</t>
  </si>
  <si>
    <t>1.2.12</t>
  </si>
  <si>
    <t>1.2.12.1</t>
  </si>
  <si>
    <t>2.3.2  Спеціалізація ТОЛВ</t>
  </si>
  <si>
    <t>Вступ до навчального  процесу</t>
  </si>
  <si>
    <t>1.2.1.1</t>
  </si>
  <si>
    <t>1.2.4</t>
  </si>
  <si>
    <t>1.2.4.1</t>
  </si>
  <si>
    <t>1.2.5.1</t>
  </si>
  <si>
    <t>1.2.6</t>
  </si>
  <si>
    <t>1.2.6.1</t>
  </si>
  <si>
    <t>1.2.7</t>
  </si>
  <si>
    <t>1.2.7.1</t>
  </si>
  <si>
    <t>1.2.8</t>
  </si>
  <si>
    <t>1.2.8.1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</si>
  <si>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</si>
  <si>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</si>
  <si>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</si>
  <si>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>10</t>
  </si>
  <si>
    <t>20</t>
  </si>
  <si>
    <t>2.2.1.4.1</t>
  </si>
  <si>
    <t>НДРС (загальний обсяг)              Курсова робота</t>
  </si>
  <si>
    <t>2.3.12</t>
  </si>
  <si>
    <t>2.3.12.1</t>
  </si>
  <si>
    <t>2.3.12.2</t>
  </si>
  <si>
    <t>2.3.13</t>
  </si>
  <si>
    <t>2.3.1.1 Комп’ютерне проектування процесів обробки металів тиском</t>
  </si>
  <si>
    <t>V. План навчального процесу на 2017/2018 навчальний рік (бакалавр, прискорена форма)</t>
  </si>
  <si>
    <t>Разом на базі ВНЗ 1 рівня: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</si>
  <si>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</si>
  <si>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</si>
  <si>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</si>
  <si>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</si>
  <si>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</si>
  <si>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Основи економічної теорії на базі ВНЗ 1 рівня</t>
  </si>
  <si>
    <t>уточнить</t>
  </si>
  <si>
    <t>у прикладной 4.5</t>
  </si>
  <si>
    <t>1 курс</t>
  </si>
  <si>
    <t>2 курс</t>
  </si>
  <si>
    <t>1.3.1.1</t>
  </si>
  <si>
    <t>Автоматизація виробничих процесів, мікропроцесорна техніка+ ОЛЦ (з 2018-2019 н.р.)</t>
  </si>
  <si>
    <t>1.3.1.2</t>
  </si>
  <si>
    <t>Автоматизація виробничих процесів, мікропроцесорна техніка+ ОЛЦ (у 2017-2018 н.р.)</t>
  </si>
  <si>
    <t>на базі академії (з 2018-2019 н.р.)</t>
  </si>
  <si>
    <t>на базі академії (у 2017-2018 н.р.)</t>
  </si>
  <si>
    <t>Обладнання ливарних цехів (з 2018-2019 н.р.)</t>
  </si>
  <si>
    <t>Обладнання ливарних цехів (у 2017-2018 н.р.)</t>
  </si>
  <si>
    <t>на базі академії  (з 2018-2019 н.р.)</t>
  </si>
  <si>
    <t>1 р</t>
  </si>
  <si>
    <t>ДДМА</t>
  </si>
  <si>
    <t>всего</t>
  </si>
  <si>
    <t>ТТМП -1 на базі академії 
(з 2018-2019 н.р.)</t>
  </si>
  <si>
    <t>ТТМП -1 на базі академії 
(у 2017-2018 н.р.)</t>
  </si>
  <si>
    <t>НДРС на базі академії</t>
  </si>
  <si>
    <t>НДРС         Курсова робота</t>
  </si>
  <si>
    <t xml:space="preserve">Нові матеріали </t>
  </si>
  <si>
    <t xml:space="preserve">Конструювання на ПК                       </t>
  </si>
  <si>
    <t>Основи САПР</t>
  </si>
  <si>
    <t xml:space="preserve">Термообробка інструменту для обробки тиском </t>
  </si>
  <si>
    <t xml:space="preserve">Технологія кування. Художнє кування </t>
  </si>
  <si>
    <t xml:space="preserve">ТКШВ ЛШ. Листове штампування складнопрофільованих деталей. </t>
  </si>
  <si>
    <t>іспит</t>
  </si>
  <si>
    <t>залік</t>
  </si>
  <si>
    <t>итого ОМТ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</si>
  <si>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</si>
  <si>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</si>
  <si>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</si>
  <si>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</si>
  <si>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</si>
  <si>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</si>
  <si>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2б д 2б**</t>
  </si>
  <si>
    <t>4а фд*4б **</t>
  </si>
  <si>
    <t>Семестр</t>
  </si>
  <si>
    <t xml:space="preserve">ТТМП -1 на базі академії </t>
  </si>
  <si>
    <t>ПК</t>
  </si>
  <si>
    <t>V. План навчального процесу на 2018/2019 навчальний рік (бакалавр, прискорена форма)</t>
  </si>
  <si>
    <t>2+48 год*</t>
  </si>
  <si>
    <t>нужно убрать</t>
  </si>
  <si>
    <t>Теорія і технологія прокатного, волочильного та пресувального виробництва (загальний обсяг)</t>
  </si>
  <si>
    <t>А</t>
  </si>
  <si>
    <t>Екзаменаційна сесія та проміжний контроль</t>
  </si>
  <si>
    <t>2 тижні+ 48 год*</t>
  </si>
  <si>
    <t>58+8 по 18 год</t>
  </si>
  <si>
    <t xml:space="preserve">Обладнання ливарних цехів </t>
  </si>
  <si>
    <t>1.1.  Цикл загальної підготовки</t>
  </si>
  <si>
    <t xml:space="preserve">1.2 Цикл професійної підготовки   </t>
  </si>
  <si>
    <t>2 ДИСЦИПЛІНИ ВІЛЬНОГО ВИБОРУ</t>
  </si>
  <si>
    <r>
      <t xml:space="preserve"> галузь знань: </t>
    </r>
    <r>
      <rPr>
        <b/>
        <sz val="20"/>
        <rFont val="Times New Roman"/>
        <family val="1"/>
      </rPr>
      <t>13 "Механічна інженерія"</t>
    </r>
  </si>
  <si>
    <r>
      <t xml:space="preserve">освітньо - професійна програма: </t>
    </r>
    <r>
      <rPr>
        <b/>
        <sz val="20"/>
        <rFont val="Times New Roman"/>
        <family val="1"/>
      </rPr>
      <t>"Металургія"</t>
    </r>
  </si>
  <si>
    <r>
      <t xml:space="preserve">форма навчання: </t>
    </r>
    <r>
      <rPr>
        <b/>
        <sz val="20"/>
        <rFont val="Times New Roman"/>
        <family val="1"/>
      </rPr>
      <t>денна зі скороченим терміном навчання</t>
    </r>
  </si>
  <si>
    <t>П. Г. Агравал</t>
  </si>
  <si>
    <t xml:space="preserve">         О.Г. Гринь</t>
  </si>
  <si>
    <t xml:space="preserve">Гарант освітньої програми </t>
  </si>
  <si>
    <t>Строк навчання -1 рік 10 місяців</t>
  </si>
  <si>
    <t>І . ГРАФІК ОСВІТНЬОГО ПРОЦЕСУ</t>
  </si>
  <si>
    <t xml:space="preserve">                    II. ЗВЕДЕНІ ДАНІ ПРО БЮДЖЕТ ЧАСУ, тижні                                                                                           ІІІ. ПРАКТИКА                                                                                  IV. АТЕСТАЦІЯ</t>
  </si>
  <si>
    <t>Атест.</t>
  </si>
  <si>
    <t>Форма атестації                       (екзамен, дипломний проект (робота))</t>
  </si>
  <si>
    <t>на базі фахової передвищої освіти</t>
  </si>
  <si>
    <t>Історія України на базі фахової передвищої освіти</t>
  </si>
  <si>
    <t>Українська мова (за професійним спрямуванням) на базі фахової передвищої освіти</t>
  </si>
  <si>
    <t>Вступ до освітнього  процесу</t>
  </si>
  <si>
    <t>Екологія на базі фахової передвищої освіти</t>
  </si>
  <si>
    <t>на базі фахової передвищої освіти (Безпека життєдіяльності)</t>
  </si>
  <si>
    <t>на базі фахової передвищої освіти (Основи охорони праці)</t>
  </si>
  <si>
    <t>Разом на базі фахової передвищої освіти</t>
  </si>
  <si>
    <t>Разом на базі академії</t>
  </si>
  <si>
    <t>Менеджмент та організація виробництва (загальний обсяг) на базі фахової передвищої освіти</t>
  </si>
  <si>
    <t>зал</t>
  </si>
  <si>
    <t>Разом п1.2:</t>
  </si>
  <si>
    <t>Ознайомча практика на базі фахової передвищої освіти</t>
  </si>
  <si>
    <t>Виробнича практика (технологічна) на базі фахової передвищої освіти</t>
  </si>
  <si>
    <t>Переддипломна практика на базі академії</t>
  </si>
  <si>
    <t>Разом п1.3:</t>
  </si>
  <si>
    <t>1.4 АТЕСТАЦІЯ</t>
  </si>
  <si>
    <t>1.4.1</t>
  </si>
  <si>
    <t>Кваліфікаційна робота бакалавра</t>
  </si>
  <si>
    <t>Разом п1.4:</t>
  </si>
  <si>
    <t>Разом обов'язкові компоненти освітньої програми</t>
  </si>
  <si>
    <r>
      <t xml:space="preserve">Виробництво виливків із чавунів (к.роб.) </t>
    </r>
    <r>
      <rPr>
        <sz val="12"/>
        <rFont val="Times New Roman"/>
        <family val="1"/>
      </rPr>
      <t>на базі академії</t>
    </r>
  </si>
  <si>
    <r>
      <t xml:space="preserve">Ливарна гідравліка </t>
    </r>
    <r>
      <rPr>
        <sz val="12"/>
        <rFont val="Times New Roman"/>
        <family val="1"/>
      </rPr>
      <t>на базі академії</t>
    </r>
  </si>
  <si>
    <r>
      <t xml:space="preserve">ТТМП -1 </t>
    </r>
    <r>
      <rPr>
        <sz val="12"/>
        <rFont val="Times New Roman"/>
        <family val="1"/>
      </rPr>
      <t xml:space="preserve">на базі академії </t>
    </r>
  </si>
  <si>
    <r>
      <t xml:space="preserve">ТТМП -1 </t>
    </r>
    <r>
      <rPr>
        <sz val="12"/>
        <rFont val="Times New Roman"/>
        <family val="1"/>
      </rPr>
      <t>на базі академії</t>
    </r>
  </si>
  <si>
    <r>
      <t xml:space="preserve">ТТМП -2 </t>
    </r>
    <r>
      <rPr>
        <sz val="12"/>
        <rFont val="Times New Roman"/>
        <family val="1"/>
      </rPr>
      <t xml:space="preserve">на базі академії </t>
    </r>
    <r>
      <rPr>
        <b/>
        <sz val="12"/>
        <rFont val="Times New Roman"/>
        <family val="1"/>
      </rPr>
      <t xml:space="preserve">
</t>
    </r>
  </si>
  <si>
    <t>обовязкові</t>
  </si>
  <si>
    <t>вибірков</t>
  </si>
  <si>
    <t>Металознавство і термічна обробка (загальний обсяг)</t>
  </si>
  <si>
    <t>Кристалографія і мінералогія (загальний обсяг)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</si>
  <si>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</si>
  <si>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</si>
  <si>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</si>
  <si>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</si>
  <si>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</si>
  <si>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</si>
  <si>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</si>
  <si>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</si>
  <si>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</t>
  </si>
  <si>
    <t>1, 2б д*</t>
  </si>
  <si>
    <t>1.2</t>
  </si>
  <si>
    <t>3, 4б д*</t>
  </si>
  <si>
    <t>1.3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</si>
  <si>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</si>
  <si>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</si>
  <si>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</si>
  <si>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1.1.1.1</t>
  </si>
  <si>
    <t>1.1.1.2</t>
  </si>
  <si>
    <t>1.1.3.2</t>
  </si>
  <si>
    <t>1.1.5.2</t>
  </si>
  <si>
    <t>1.1.6.1</t>
  </si>
  <si>
    <t>1.1.6.2</t>
  </si>
  <si>
    <t>1.1.8.1</t>
  </si>
  <si>
    <t>1.1.8.2</t>
  </si>
  <si>
    <t>1.1.9.1</t>
  </si>
  <si>
    <t>1.1.9.2</t>
  </si>
  <si>
    <t>1.1.10.1</t>
  </si>
  <si>
    <t>1.1.10.2</t>
  </si>
  <si>
    <t>1.1.11.1</t>
  </si>
  <si>
    <t>1.1.11.2</t>
  </si>
  <si>
    <t>1.1.12.1</t>
  </si>
  <si>
    <t>1.1.12.2</t>
  </si>
  <si>
    <t>1.1.12.3</t>
  </si>
  <si>
    <t>1.1.13.1</t>
  </si>
  <si>
    <t>1.1.13.2</t>
  </si>
  <si>
    <t>1.1.14.1</t>
  </si>
  <si>
    <t>1.1.14.2</t>
  </si>
  <si>
    <t>1.2.1.2</t>
  </si>
  <si>
    <t>1.2.2.2</t>
  </si>
  <si>
    <t>1.2.3.1</t>
  </si>
  <si>
    <t>1.2.3.2</t>
  </si>
  <si>
    <t>1.2.4.2</t>
  </si>
  <si>
    <t>1.2.5.2</t>
  </si>
  <si>
    <t>1.2.6.2</t>
  </si>
  <si>
    <t>Обладнання та автоматизація виробничих процесів                   (загальний обсяг)</t>
  </si>
  <si>
    <t>1.3 ПРАКТИЧНА ПІДГОТОВКА</t>
  </si>
  <si>
    <t>ЗАГАЛЬНА КІЛЬКІСТЬ ГОДИН</t>
  </si>
  <si>
    <t>Усього на базі фахової передвищої освітия:</t>
  </si>
  <si>
    <t>Здобувач вищої освіти повинен вибрати дисципліни обсягом 107,5 кредитів</t>
  </si>
  <si>
    <t>* 1 доба на тиждень навчального семестру</t>
  </si>
  <si>
    <t>5ф*6ф* 7ф*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</si>
  <si>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</si>
  <si>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</si>
  <si>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</si>
  <si>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захистів курсових проектів (не більше)</t>
  </si>
  <si>
    <t xml:space="preserve"> Кількість захистів курсових робіт (не більше)</t>
  </si>
  <si>
    <t>Разом пункт 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</si>
  <si>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</si>
  <si>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</si>
  <si>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</si>
  <si>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</si>
  <si>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</si>
  <si>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</si>
  <si>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</si>
  <si>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</si>
  <si>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</si>
  <si>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</si>
  <si>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</si>
  <si>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</si>
  <si>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</si>
  <si>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</si>
  <si>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</si>
  <si>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</si>
  <si>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</si>
  <si>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Науково-дослідна робота студентів (загальний обсяг)</t>
  </si>
  <si>
    <t>Науково-дослідна робота студентів         Курсова робота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</si>
  <si>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</si>
  <si>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</si>
  <si>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</si>
  <si>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</si>
  <si>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</si>
  <si>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</si>
  <si>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</si>
  <si>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</si>
  <si>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</si>
  <si>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</si>
  <si>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</si>
  <si>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</si>
  <si>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</si>
  <si>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</si>
  <si>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</si>
  <si>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</si>
  <si>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2.42</t>
  </si>
  <si>
    <t>2.34</t>
  </si>
  <si>
    <t>2.35</t>
  </si>
  <si>
    <t>2.36</t>
  </si>
  <si>
    <t>2.37</t>
  </si>
  <si>
    <t>2.38</t>
  </si>
  <si>
    <t>2.39</t>
  </si>
  <si>
    <t>2.40</t>
  </si>
  <si>
    <t>2.41</t>
  </si>
  <si>
    <r>
      <t xml:space="preserve">підготовки: </t>
    </r>
    <r>
      <rPr>
        <b/>
        <sz val="20"/>
        <rFont val="Times New Roman"/>
        <family val="1"/>
      </rPr>
      <t>бакалавр за освітньо-професійною програмою</t>
    </r>
  </si>
  <si>
    <t>Основи технології метаріалообробки  (загальний обсяг)</t>
  </si>
  <si>
    <t>Металургійні печі (Теплоенергетика) (загальний обсяг)</t>
  </si>
  <si>
    <t>Теорія пластичного деформування (загальний обсяг)</t>
  </si>
  <si>
    <t>Теорія пластичного деформування. Курсова робота</t>
  </si>
  <si>
    <t>Комп'ютерно-інтегровані технології листового штампування  (загальний обсяг)</t>
  </si>
  <si>
    <t>Комп'ютерно-інтегровані технології кування (загальний обсяг)</t>
  </si>
  <si>
    <t>Комп'ютерно-інтегровані технології кування. Курсовий проект</t>
  </si>
  <si>
    <t>Комп'ютерно-інтегровані технології гарячого об'ємного штампування (загальний обсяг)</t>
  </si>
  <si>
    <t>Комп'ютерно-інтегровані технології холодного об'ємного штампування                (загальний обсяг)</t>
  </si>
  <si>
    <t>Інтегровані технології та матеріали  (загальний обсяг)</t>
  </si>
  <si>
    <t>Комп'ютерні моделювання та оптимальні технологічні системи             (загальний обсяг)</t>
  </si>
  <si>
    <t>Комп'ютерне проектування процесів матеріалообробки             (загальний обсяг)</t>
  </si>
  <si>
    <t xml:space="preserve">V. План навчального процесу на 2024/2025 навчальний рік (бакалавр, прискорена форма)      набір 2023_2024 р.  </t>
  </si>
  <si>
    <t>відкориговано з метою уніфікації</t>
  </si>
  <si>
    <t>протокол № 9</t>
  </si>
  <si>
    <t>"25"    квітня     2024 р.</t>
  </si>
  <si>
    <t xml:space="preserve">Позначення: Т – теоретичне навчання; С – екзаменаційна сесія; ПК-проміжний контроль; П – практика; К – канікули; Д– виконання кваліфікаційної роботи; А – атестація 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</si>
</sst>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_-;\-* #,##0_-;\ &quot;&quot;_-;_-@_-"/>
    <numFmt numFmtId="197" formatCode="#,##0;\-* #,##0_-;\ &quot;&quot;_-;_-@_-"/>
    <numFmt numFmtId="198" formatCode="#,##0.0;\-* #,##0.0_-;\ &quot;&quot;_-;_-@_-"/>
    <numFmt numFmtId="199" formatCode="#,##0.0_-;\-* #,##0.0_-;\ &quot;&quot;_-;_-@_-"/>
    <numFmt numFmtId="200" formatCode="0.0"/>
    <numFmt numFmtId="201" formatCode="#,##0.0_ ;\-#,##0.0\ "/>
    <numFmt numFmtId="202" formatCode="#,##0_ ;\-#,##0\ "/>
    <numFmt numFmtId="203" formatCode="[$-FC19]d\ mmmm\ yyyy\ &quot;г.&quot;"/>
    <numFmt numFmtId="204" formatCode="000000"/>
    <numFmt numFmtId="205" formatCode="#,##0_-;\-* #,##0_-;\ _-;_-@_-"/>
    <numFmt numFmtId="206" formatCode="#,##0;\-* #,##0_-;\ _-;_-@_-"/>
    <numFmt numFmtId="207" formatCode="#,##0.00_ ;\-#,##0.00\ "/>
    <numFmt numFmtId="208" formatCode="0.000"/>
    <numFmt numFmtId="209" formatCode="#,##0&quot;р.&quot;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000000000000000"/>
    <numFmt numFmtId="215" formatCode="#,##0.0_-;\-* #,##0.0_-;\ _-;_-@_-"/>
  </numFmts>
  <fonts count="9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 Cyr"/>
      <family val="0"/>
    </font>
    <font>
      <u val="single"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73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5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98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198" fontId="3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98" fontId="3" fillId="0" borderId="15" xfId="0" applyNumberFormat="1" applyFont="1" applyFill="1" applyBorder="1" applyAlignment="1" applyProtection="1">
      <alignment vertical="center"/>
      <protection/>
    </xf>
    <xf numFmtId="197" fontId="3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17" xfId="0" applyNumberFormat="1" applyFont="1" applyFill="1" applyBorder="1" applyAlignment="1" applyProtection="1">
      <alignment vertical="center"/>
      <protection/>
    </xf>
    <xf numFmtId="198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196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6" applyFont="1" applyBorder="1" applyAlignment="1">
      <alignment horizontal="center"/>
      <protection/>
    </xf>
    <xf numFmtId="49" fontId="4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Border="1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>
      <alignment/>
      <protection/>
    </xf>
    <xf numFmtId="0" fontId="5" fillId="0" borderId="0" xfId="56" applyFont="1" applyBorder="1" applyAlignment="1">
      <alignment horizontal="center" wrapText="1"/>
      <protection/>
    </xf>
    <xf numFmtId="0" fontId="0" fillId="0" borderId="0" xfId="56" applyAlignment="1">
      <alignment wrapText="1"/>
      <protection/>
    </xf>
    <xf numFmtId="0" fontId="4" fillId="0" borderId="0" xfId="56" applyFont="1">
      <alignment/>
      <protection/>
    </xf>
    <xf numFmtId="0" fontId="0" fillId="0" borderId="0" xfId="56" applyBorder="1" applyAlignment="1">
      <alignment horizontal="center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4" fillId="0" borderId="13" xfId="56" applyNumberFormat="1" applyFont="1" applyBorder="1" applyAlignment="1">
      <alignment horizontal="center" vertical="center"/>
      <protection/>
    </xf>
    <xf numFmtId="49" fontId="4" fillId="0" borderId="22" xfId="56" applyNumberFormat="1" applyFont="1" applyBorder="1" applyAlignment="1">
      <alignment horizontal="center" vertical="center"/>
      <protection/>
    </xf>
    <xf numFmtId="49" fontId="4" fillId="0" borderId="18" xfId="56" applyNumberFormat="1" applyFont="1" applyBorder="1" applyAlignment="1">
      <alignment horizontal="center" vertical="center"/>
      <protection/>
    </xf>
    <xf numFmtId="49" fontId="4" fillId="0" borderId="15" xfId="56" applyNumberFormat="1" applyFont="1" applyBorder="1" applyAlignment="1">
      <alignment horizontal="center" vertical="center"/>
      <protection/>
    </xf>
    <xf numFmtId="49" fontId="4" fillId="0" borderId="28" xfId="56" applyNumberFormat="1" applyFont="1" applyBorder="1" applyAlignment="1">
      <alignment horizontal="center" vertical="center"/>
      <protection/>
    </xf>
    <xf numFmtId="0" fontId="8" fillId="0" borderId="37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8" fillId="0" borderId="41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36" xfId="56" applyFont="1" applyBorder="1" applyAlignment="1">
      <alignment horizontal="center" vertical="center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28" xfId="56" applyFont="1" applyBorder="1" applyAlignment="1">
      <alignment horizontal="center" vertical="center"/>
      <protection/>
    </xf>
    <xf numFmtId="0" fontId="4" fillId="0" borderId="18" xfId="56" applyFont="1" applyBorder="1" applyAlignment="1">
      <alignment horizontal="center" vertical="center"/>
      <protection/>
    </xf>
    <xf numFmtId="0" fontId="29" fillId="0" borderId="18" xfId="56" applyFont="1" applyBorder="1">
      <alignment/>
      <protection/>
    </xf>
    <xf numFmtId="0" fontId="5" fillId="0" borderId="37" xfId="0" applyFont="1" applyFill="1" applyBorder="1" applyAlignment="1">
      <alignment horizontal="center" vertical="center" wrapText="1"/>
    </xf>
    <xf numFmtId="196" fontId="5" fillId="0" borderId="41" xfId="0" applyNumberFormat="1" applyFont="1" applyFill="1" applyBorder="1" applyAlignment="1" applyProtection="1">
      <alignment horizontal="center" vertical="center"/>
      <protection/>
    </xf>
    <xf numFmtId="196" fontId="5" fillId="0" borderId="38" xfId="0" applyNumberFormat="1" applyFont="1" applyFill="1" applyBorder="1" applyAlignment="1" applyProtection="1">
      <alignment horizontal="center" vertical="center"/>
      <protection/>
    </xf>
    <xf numFmtId="196" fontId="5" fillId="0" borderId="26" xfId="0" applyNumberFormat="1" applyFont="1" applyFill="1" applyBorder="1" applyAlignment="1" applyProtection="1">
      <alignment horizontal="center" vertical="center"/>
      <protection/>
    </xf>
    <xf numFmtId="196" fontId="5" fillId="0" borderId="24" xfId="0" applyNumberFormat="1" applyFont="1" applyFill="1" applyBorder="1" applyAlignment="1" applyProtection="1">
      <alignment vertical="center"/>
      <protection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196" fontId="5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197" fontId="3" fillId="0" borderId="37" xfId="0" applyNumberFormat="1" applyFont="1" applyFill="1" applyBorder="1" applyAlignment="1" applyProtection="1">
      <alignment horizontal="center" vertical="center"/>
      <protection/>
    </xf>
    <xf numFmtId="197" fontId="32" fillId="0" borderId="26" xfId="0" applyNumberFormat="1" applyFont="1" applyFill="1" applyBorder="1" applyAlignment="1" applyProtection="1">
      <alignment horizontal="center" vertical="center"/>
      <protection/>
    </xf>
    <xf numFmtId="197" fontId="32" fillId="0" borderId="41" xfId="0" applyNumberFormat="1" applyFont="1" applyFill="1" applyBorder="1" applyAlignment="1" applyProtection="1">
      <alignment horizontal="center" vertical="center"/>
      <protection/>
    </xf>
    <xf numFmtId="198" fontId="5" fillId="0" borderId="42" xfId="0" applyNumberFormat="1" applyFont="1" applyFill="1" applyBorder="1" applyAlignment="1" applyProtection="1">
      <alignment horizontal="center" vertical="center"/>
      <protection/>
    </xf>
    <xf numFmtId="202" fontId="5" fillId="0" borderId="42" xfId="0" applyNumberFormat="1" applyFont="1" applyFill="1" applyBorder="1" applyAlignment="1" applyProtection="1">
      <alignment horizontal="center" vertical="center"/>
      <protection/>
    </xf>
    <xf numFmtId="197" fontId="5" fillId="0" borderId="26" xfId="0" applyNumberFormat="1" applyFont="1" applyFill="1" applyBorder="1" applyAlignment="1" applyProtection="1">
      <alignment horizontal="center" vertical="center"/>
      <protection/>
    </xf>
    <xf numFmtId="197" fontId="5" fillId="0" borderId="23" xfId="0" applyNumberFormat="1" applyFont="1" applyFill="1" applyBorder="1" applyAlignment="1" applyProtection="1">
      <alignment horizontal="center" vertical="center"/>
      <protection/>
    </xf>
    <xf numFmtId="197" fontId="7" fillId="0" borderId="16" xfId="0" applyNumberFormat="1" applyFont="1" applyFill="1" applyBorder="1" applyAlignment="1" applyProtection="1">
      <alignment horizontal="center" vertical="center"/>
      <protection/>
    </xf>
    <xf numFmtId="197" fontId="7" fillId="0" borderId="14" xfId="0" applyNumberFormat="1" applyFont="1" applyFill="1" applyBorder="1" applyAlignment="1" applyProtection="1">
      <alignment horizontal="center" vertical="center"/>
      <protection/>
    </xf>
    <xf numFmtId="197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98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97" fontId="32" fillId="0" borderId="22" xfId="0" applyNumberFormat="1" applyFont="1" applyFill="1" applyBorder="1" applyAlignment="1" applyProtection="1">
      <alignment horizontal="center" vertical="center"/>
      <protection/>
    </xf>
    <xf numFmtId="202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98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97" fontId="3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8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98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97" fontId="32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98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98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97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197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98" fontId="5" fillId="0" borderId="54" xfId="0" applyNumberFormat="1" applyFont="1" applyFill="1" applyBorder="1" applyAlignment="1" applyProtection="1">
      <alignment horizontal="center" vertical="center"/>
      <protection/>
    </xf>
    <xf numFmtId="198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200" fontId="7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4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6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205" fontId="3" fillId="0" borderId="59" xfId="0" applyNumberFormat="1" applyFont="1" applyFill="1" applyBorder="1" applyAlignment="1" applyProtection="1">
      <alignment horizontal="center" vertical="center"/>
      <protection/>
    </xf>
    <xf numFmtId="215" fontId="3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>
      <alignment horizontal="center" vertical="center" wrapText="1"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200" fontId="5" fillId="0" borderId="35" xfId="0" applyNumberFormat="1" applyFont="1" applyFill="1" applyBorder="1" applyAlignment="1">
      <alignment horizontal="center" vertical="center" wrapText="1"/>
    </xf>
    <xf numFmtId="200" fontId="5" fillId="0" borderId="35" xfId="0" applyNumberFormat="1" applyFont="1" applyFill="1" applyBorder="1" applyAlignment="1" applyProtection="1">
      <alignment horizontal="center" vertical="center"/>
      <protection/>
    </xf>
    <xf numFmtId="198" fontId="5" fillId="0" borderId="32" xfId="0" applyNumberFormat="1" applyFont="1" applyFill="1" applyBorder="1" applyAlignment="1" applyProtection="1">
      <alignment horizontal="center" vertical="center"/>
      <protection/>
    </xf>
    <xf numFmtId="201" fontId="5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left" vertical="center" wrapText="1"/>
    </xf>
    <xf numFmtId="202" fontId="3" fillId="0" borderId="42" xfId="0" applyNumberFormat="1" applyFont="1" applyFill="1" applyBorder="1" applyAlignment="1" applyProtection="1">
      <alignment horizontal="center" vertical="center"/>
      <protection/>
    </xf>
    <xf numFmtId="49" fontId="3" fillId="0" borderId="60" xfId="0" applyNumberFormat="1" applyFont="1" applyFill="1" applyBorder="1" applyAlignment="1">
      <alignment horizontal="right" vertical="center" wrapText="1"/>
    </xf>
    <xf numFmtId="49" fontId="5" fillId="0" borderId="60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200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98" fontId="7" fillId="0" borderId="26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>
      <alignment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202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5" xfId="0" applyFont="1" applyFill="1" applyBorder="1" applyAlignment="1">
      <alignment vertical="center" wrapText="1"/>
    </xf>
    <xf numFmtId="49" fontId="5" fillId="0" borderId="45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96" fontId="5" fillId="0" borderId="22" xfId="0" applyNumberFormat="1" applyFont="1" applyFill="1" applyBorder="1" applyAlignment="1" applyProtection="1">
      <alignment vertical="center"/>
      <protection/>
    </xf>
    <xf numFmtId="49" fontId="3" fillId="0" borderId="61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/>
      <protection/>
    </xf>
    <xf numFmtId="202" fontId="5" fillId="0" borderId="59" xfId="0" applyNumberFormat="1" applyFont="1" applyFill="1" applyBorder="1" applyAlignment="1" applyProtection="1">
      <alignment horizontal="center" vertical="center"/>
      <protection/>
    </xf>
    <xf numFmtId="202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62" xfId="0" applyNumberFormat="1" applyFont="1" applyFill="1" applyBorder="1" applyAlignment="1" applyProtection="1">
      <alignment horizontal="center" vertical="center"/>
      <protection/>
    </xf>
    <xf numFmtId="202" fontId="5" fillId="0" borderId="32" xfId="0" applyNumberFormat="1" applyFont="1" applyFill="1" applyBorder="1" applyAlignment="1" applyProtection="1">
      <alignment horizontal="center" vertical="center"/>
      <protection/>
    </xf>
    <xf numFmtId="202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98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97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200" fontId="32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200" fontId="3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97" fontId="3" fillId="0" borderId="22" xfId="0" applyNumberFormat="1" applyFont="1" applyFill="1" applyBorder="1" applyAlignment="1" applyProtection="1">
      <alignment horizontal="center" vertical="center"/>
      <protection/>
    </xf>
    <xf numFmtId="200" fontId="32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right" vertical="center" wrapText="1"/>
    </xf>
    <xf numFmtId="200" fontId="32" fillId="0" borderId="55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left" vertical="center"/>
      <protection/>
    </xf>
    <xf numFmtId="198" fontId="7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4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14" xfId="0" applyNumberFormat="1" applyFont="1" applyFill="1" applyBorder="1" applyAlignment="1" applyProtection="1">
      <alignment horizontal="center" vertical="center"/>
      <protection/>
    </xf>
    <xf numFmtId="198" fontId="5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0" fontId="5" fillId="0" borderId="4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206" fontId="5" fillId="0" borderId="26" xfId="0" applyNumberFormat="1" applyFont="1" applyFill="1" applyBorder="1" applyAlignment="1" applyProtection="1">
      <alignment horizontal="left" vertical="center"/>
      <protection/>
    </xf>
    <xf numFmtId="206" fontId="7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26" xfId="0" applyNumberFormat="1" applyFont="1" applyFill="1" applyBorder="1" applyAlignment="1" applyProtection="1">
      <alignment horizontal="center" vertical="center"/>
      <protection/>
    </xf>
    <xf numFmtId="206" fontId="7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10" xfId="0" applyNumberFormat="1" applyFont="1" applyFill="1" applyBorder="1" applyAlignment="1" applyProtection="1">
      <alignment horizontal="center" vertical="center"/>
      <protection/>
    </xf>
    <xf numFmtId="206" fontId="3" fillId="0" borderId="26" xfId="0" applyNumberFormat="1" applyFont="1" applyFill="1" applyBorder="1" applyAlignment="1" applyProtection="1">
      <alignment horizontal="center" vertical="center"/>
      <protection/>
    </xf>
    <xf numFmtId="206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96" fontId="3" fillId="0" borderId="26" xfId="0" applyNumberFormat="1" applyFont="1" applyFill="1" applyBorder="1" applyAlignment="1" applyProtection="1">
      <alignment horizontal="center" vertical="center"/>
      <protection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99" fontId="5" fillId="0" borderId="10" xfId="0" applyNumberFormat="1" applyFont="1" applyFill="1" applyBorder="1" applyAlignment="1" applyProtection="1">
      <alignment vertical="center" wrapText="1"/>
      <protection/>
    </xf>
    <xf numFmtId="196" fontId="5" fillId="0" borderId="1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99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29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202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99" fontId="3" fillId="0" borderId="26" xfId="0" applyNumberFormat="1" applyFont="1" applyFill="1" applyBorder="1" applyAlignment="1" applyProtection="1">
      <alignment horizontal="center" vertical="center" wrapText="1"/>
      <protection/>
    </xf>
    <xf numFmtId="198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202" fontId="3" fillId="0" borderId="2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1" xfId="0" applyNumberFormat="1" applyFont="1" applyFill="1" applyBorder="1" applyAlignment="1" applyProtection="1">
      <alignment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99" fontId="5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/>
    </xf>
    <xf numFmtId="196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14" xfId="0" applyNumberFormat="1" applyFont="1" applyFill="1" applyBorder="1" applyAlignment="1" applyProtection="1">
      <alignment vertical="center"/>
      <protection/>
    </xf>
    <xf numFmtId="202" fontId="5" fillId="0" borderId="3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vertical="center"/>
      <protection/>
    </xf>
    <xf numFmtId="196" fontId="5" fillId="0" borderId="51" xfId="0" applyNumberFormat="1" applyFont="1" applyFill="1" applyBorder="1" applyAlignment="1" applyProtection="1">
      <alignment vertical="center"/>
      <protection/>
    </xf>
    <xf numFmtId="196" fontId="3" fillId="0" borderId="22" xfId="0" applyNumberFormat="1" applyFont="1" applyFill="1" applyBorder="1" applyAlignment="1" applyProtection="1">
      <alignment vertical="center"/>
      <protection/>
    </xf>
    <xf numFmtId="196" fontId="3" fillId="0" borderId="21" xfId="0" applyNumberFormat="1" applyFont="1" applyFill="1" applyBorder="1" applyAlignment="1" applyProtection="1">
      <alignment vertical="center"/>
      <protection/>
    </xf>
    <xf numFmtId="1" fontId="3" fillId="0" borderId="46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98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200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202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202" fontId="3" fillId="0" borderId="22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 applyProtection="1">
      <alignment horizontal="center" vertical="center"/>
      <protection/>
    </xf>
    <xf numFmtId="202" fontId="3" fillId="0" borderId="22" xfId="0" applyNumberFormat="1" applyFont="1" applyFill="1" applyBorder="1" applyAlignment="1">
      <alignment horizontal="center" vertical="center" wrapText="1"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198" fontId="5" fillId="0" borderId="79" xfId="0" applyNumberFormat="1" applyFont="1" applyFill="1" applyBorder="1" applyAlignment="1" applyProtection="1">
      <alignment horizontal="center" vertical="center"/>
      <protection/>
    </xf>
    <xf numFmtId="202" fontId="5" fillId="0" borderId="79" xfId="0" applyNumberFormat="1" applyFont="1" applyFill="1" applyBorder="1" applyAlignment="1" applyProtection="1">
      <alignment horizontal="center" vertical="center"/>
      <protection/>
    </xf>
    <xf numFmtId="200" fontId="5" fillId="0" borderId="79" xfId="0" applyNumberFormat="1" applyFont="1" applyFill="1" applyBorder="1" applyAlignment="1">
      <alignment horizontal="center" vertical="center" wrapText="1"/>
    </xf>
    <xf numFmtId="200" fontId="5" fillId="0" borderId="8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200" fontId="3" fillId="0" borderId="16" xfId="0" applyNumberFormat="1" applyFont="1" applyFill="1" applyBorder="1" applyAlignment="1">
      <alignment horizontal="center" vertical="center" wrapText="1"/>
    </xf>
    <xf numFmtId="200" fontId="3" fillId="0" borderId="14" xfId="0" applyNumberFormat="1" applyFont="1" applyFill="1" applyBorder="1" applyAlignment="1">
      <alignment horizontal="center" vertical="center" wrapText="1"/>
    </xf>
    <xf numFmtId="200" fontId="3" fillId="0" borderId="64" xfId="0" applyNumberFormat="1" applyFont="1" applyFill="1" applyBorder="1" applyAlignment="1">
      <alignment horizontal="center" vertical="center" wrapText="1"/>
    </xf>
    <xf numFmtId="200" fontId="3" fillId="0" borderId="36" xfId="0" applyNumberFormat="1" applyFont="1" applyFill="1" applyBorder="1" applyAlignment="1">
      <alignment horizontal="center" vertical="center" wrapText="1"/>
    </xf>
    <xf numFmtId="200" fontId="3" fillId="0" borderId="51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200" fontId="3" fillId="0" borderId="10" xfId="0" applyNumberFormat="1" applyFont="1" applyFill="1" applyBorder="1" applyAlignment="1" applyProtection="1">
      <alignment horizontal="center" vertical="center"/>
      <protection/>
    </xf>
    <xf numFmtId="200" fontId="3" fillId="0" borderId="13" xfId="0" applyNumberFormat="1" applyFont="1" applyFill="1" applyBorder="1" applyAlignment="1">
      <alignment horizontal="center" vertical="center" wrapText="1"/>
    </xf>
    <xf numFmtId="200" fontId="3" fillId="0" borderId="10" xfId="0" applyNumberFormat="1" applyFont="1" applyFill="1" applyBorder="1" applyAlignment="1">
      <alignment horizontal="center" vertical="center" wrapText="1"/>
    </xf>
    <xf numFmtId="200" fontId="3" fillId="0" borderId="60" xfId="0" applyNumberFormat="1" applyFont="1" applyFill="1" applyBorder="1" applyAlignment="1">
      <alignment horizontal="center" vertical="center" wrapText="1"/>
    </xf>
    <xf numFmtId="200" fontId="3" fillId="0" borderId="22" xfId="0" applyNumberFormat="1" applyFont="1" applyFill="1" applyBorder="1" applyAlignment="1">
      <alignment horizontal="center" vertical="center" wrapText="1"/>
    </xf>
    <xf numFmtId="200" fontId="3" fillId="0" borderId="21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200" fontId="3" fillId="0" borderId="18" xfId="0" applyNumberFormat="1" applyFont="1" applyFill="1" applyBorder="1" applyAlignment="1">
      <alignment horizontal="center" vertical="center" wrapText="1"/>
    </xf>
    <xf numFmtId="200" fontId="3" fillId="0" borderId="15" xfId="0" applyNumberFormat="1" applyFont="1" applyFill="1" applyBorder="1" applyAlignment="1">
      <alignment horizontal="center" vertical="center" wrapText="1"/>
    </xf>
    <xf numFmtId="200" fontId="3" fillId="0" borderId="81" xfId="0" applyNumberFormat="1" applyFont="1" applyFill="1" applyBorder="1" applyAlignment="1">
      <alignment horizontal="center" vertical="center" wrapText="1"/>
    </xf>
    <xf numFmtId="200" fontId="3" fillId="0" borderId="28" xfId="0" applyNumberFormat="1" applyFont="1" applyFill="1" applyBorder="1" applyAlignment="1">
      <alignment horizontal="center" vertical="center" wrapText="1"/>
    </xf>
    <xf numFmtId="200" fontId="3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/>
      <protection/>
    </xf>
    <xf numFmtId="198" fontId="5" fillId="0" borderId="51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 wrapText="1"/>
    </xf>
    <xf numFmtId="196" fontId="3" fillId="0" borderId="36" xfId="0" applyNumberFormat="1" applyFont="1" applyFill="1" applyBorder="1" applyAlignment="1" applyProtection="1">
      <alignment vertical="center"/>
      <protection/>
    </xf>
    <xf numFmtId="196" fontId="3" fillId="0" borderId="14" xfId="0" applyNumberFormat="1" applyFont="1" applyFill="1" applyBorder="1" applyAlignment="1" applyProtection="1">
      <alignment vertical="center"/>
      <protection/>
    </xf>
    <xf numFmtId="198" fontId="5" fillId="0" borderId="18" xfId="0" applyNumberFormat="1" applyFont="1" applyFill="1" applyBorder="1" applyAlignment="1" applyProtection="1">
      <alignment horizontal="center" vertical="center"/>
      <protection/>
    </xf>
    <xf numFmtId="200" fontId="5" fillId="0" borderId="18" xfId="0" applyNumberFormat="1" applyFont="1" applyFill="1" applyBorder="1" applyAlignment="1">
      <alignment horizontal="center" vertical="center" wrapText="1"/>
    </xf>
    <xf numFmtId="200" fontId="5" fillId="0" borderId="15" xfId="0" applyNumberFormat="1" applyFont="1" applyFill="1" applyBorder="1" applyAlignment="1">
      <alignment horizontal="center" vertical="center" wrapText="1"/>
    </xf>
    <xf numFmtId="200" fontId="5" fillId="0" borderId="28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37" xfId="0" applyNumberFormat="1" applyFont="1" applyFill="1" applyBorder="1" applyAlignment="1" applyProtection="1">
      <alignment horizontal="center" vertical="center"/>
      <protection/>
    </xf>
    <xf numFmtId="196" fontId="3" fillId="0" borderId="41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35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76" xfId="0" applyNumberFormat="1" applyFont="1" applyFill="1" applyBorder="1" applyAlignment="1" applyProtection="1">
      <alignment horizontal="center" vertical="center"/>
      <protection/>
    </xf>
    <xf numFmtId="196" fontId="3" fillId="0" borderId="82" xfId="0" applyNumberFormat="1" applyFont="1" applyFill="1" applyBorder="1" applyAlignment="1" applyProtection="1">
      <alignment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200" fontId="5" fillId="0" borderId="26" xfId="0" applyNumberFormat="1" applyFont="1" applyFill="1" applyBorder="1" applyAlignment="1" applyProtection="1">
      <alignment horizontal="center" vertical="center"/>
      <protection/>
    </xf>
    <xf numFmtId="196" fontId="3" fillId="0" borderId="26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99" fontId="3" fillId="0" borderId="32" xfId="0" applyNumberFormat="1" applyFont="1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/>
    </xf>
    <xf numFmtId="196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83" xfId="0" applyNumberFormat="1" applyFont="1" applyFill="1" applyBorder="1" applyAlignment="1" applyProtection="1">
      <alignment vertical="center"/>
      <protection/>
    </xf>
    <xf numFmtId="196" fontId="5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200" fontId="5" fillId="0" borderId="54" xfId="0" applyNumberFormat="1" applyFont="1" applyFill="1" applyBorder="1" applyAlignment="1">
      <alignment horizontal="center" vertical="center" wrapText="1"/>
    </xf>
    <xf numFmtId="196" fontId="5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96" fontId="3" fillId="0" borderId="84" xfId="0" applyNumberFormat="1" applyFont="1" applyFill="1" applyBorder="1" applyAlignment="1" applyProtection="1">
      <alignment vertical="center"/>
      <protection/>
    </xf>
    <xf numFmtId="200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vertical="center"/>
      <protection/>
    </xf>
    <xf numFmtId="1" fontId="5" fillId="0" borderId="51" xfId="0" applyNumberFormat="1" applyFont="1" applyFill="1" applyBorder="1" applyAlignment="1" applyProtection="1">
      <alignment horizontal="center" vertical="center"/>
      <protection/>
    </xf>
    <xf numFmtId="200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200" fontId="5" fillId="0" borderId="32" xfId="0" applyNumberFormat="1" applyFont="1" applyFill="1" applyBorder="1" applyAlignment="1" applyProtection="1">
      <alignment horizontal="center" vertical="center"/>
      <protection/>
    </xf>
    <xf numFmtId="200" fontId="0" fillId="0" borderId="0" xfId="0" applyNumberFormat="1" applyFont="1" applyFill="1" applyAlignment="1">
      <alignment/>
    </xf>
    <xf numFmtId="202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5" fillId="0" borderId="26" xfId="0" applyNumberFormat="1" applyFont="1" applyFill="1" applyBorder="1" applyAlignment="1" applyProtection="1">
      <alignment vertical="center"/>
      <protection/>
    </xf>
    <xf numFmtId="1" fontId="35" fillId="0" borderId="41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198" fontId="5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75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206" fontId="7" fillId="0" borderId="23" xfId="0" applyNumberFormat="1" applyFont="1" applyFill="1" applyBorder="1" applyAlignment="1" applyProtection="1">
      <alignment horizontal="center" vertical="center"/>
      <protection/>
    </xf>
    <xf numFmtId="206" fontId="7" fillId="0" borderId="20" xfId="0" applyNumberFormat="1" applyFont="1" applyFill="1" applyBorder="1" applyAlignment="1" applyProtection="1">
      <alignment horizontal="center" vertical="center"/>
      <protection/>
    </xf>
    <xf numFmtId="206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206" fontId="7" fillId="0" borderId="37" xfId="0" applyNumberFormat="1" applyFont="1" applyFill="1" applyBorder="1" applyAlignment="1" applyProtection="1">
      <alignment horizontal="center" vertical="center"/>
      <protection/>
    </xf>
    <xf numFmtId="206" fontId="7" fillId="0" borderId="13" xfId="0" applyNumberFormat="1" applyFont="1" applyFill="1" applyBorder="1" applyAlignment="1" applyProtection="1">
      <alignment horizontal="center" vertical="center"/>
      <protection/>
    </xf>
    <xf numFmtId="206" fontId="5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98" fontId="41" fillId="0" borderId="10" xfId="0" applyNumberFormat="1" applyFont="1" applyFill="1" applyBorder="1" applyAlignment="1" applyProtection="1">
      <alignment vertical="center"/>
      <protection/>
    </xf>
    <xf numFmtId="198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vertical="center" wrapText="1"/>
    </xf>
    <xf numFmtId="49" fontId="42" fillId="0" borderId="26" xfId="0" applyNumberFormat="1" applyFont="1" applyFill="1" applyBorder="1" applyAlignment="1">
      <alignment horizontal="center" vertical="center"/>
    </xf>
    <xf numFmtId="198" fontId="44" fillId="0" borderId="26" xfId="0" applyNumberFormat="1" applyFont="1" applyFill="1" applyBorder="1" applyAlignment="1" applyProtection="1">
      <alignment vertical="center"/>
      <protection/>
    </xf>
    <xf numFmtId="0" fontId="45" fillId="0" borderId="26" xfId="0" applyFont="1" applyFill="1" applyBorder="1" applyAlignment="1">
      <alignment/>
    </xf>
    <xf numFmtId="201" fontId="42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20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98" fontId="44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 applyProtection="1">
      <alignment horizontal="center" vertical="center"/>
      <protection/>
    </xf>
    <xf numFmtId="1" fontId="41" fillId="0" borderId="13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98" fontId="41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18" xfId="0" applyNumberFormat="1" applyFont="1" applyFill="1" applyBorder="1" applyAlignment="1">
      <alignment horizontal="center" vertical="center" wrapText="1"/>
    </xf>
    <xf numFmtId="1" fontId="41" fillId="0" borderId="28" xfId="0" applyNumberFormat="1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197" fontId="46" fillId="0" borderId="10" xfId="0" applyNumberFormat="1" applyFont="1" applyFill="1" applyBorder="1" applyAlignment="1" applyProtection="1">
      <alignment horizontal="center" vertical="center"/>
      <protection/>
    </xf>
    <xf numFmtId="202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200" fontId="4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98" fontId="42" fillId="0" borderId="12" xfId="0" applyNumberFormat="1" applyFont="1" applyFill="1" applyBorder="1" applyAlignment="1" applyProtection="1">
      <alignment horizontal="center" vertical="center"/>
      <protection/>
    </xf>
    <xf numFmtId="198" fontId="42" fillId="0" borderId="15" xfId="0" applyNumberFormat="1" applyFont="1" applyFill="1" applyBorder="1" applyAlignment="1" applyProtection="1">
      <alignment horizontal="center" vertical="center"/>
      <protection/>
    </xf>
    <xf numFmtId="206" fontId="42" fillId="0" borderId="26" xfId="0" applyNumberFormat="1" applyFont="1" applyFill="1" applyBorder="1" applyAlignment="1" applyProtection="1">
      <alignment horizontal="center" vertical="center"/>
      <protection/>
    </xf>
    <xf numFmtId="206" fontId="41" fillId="0" borderId="10" xfId="0" applyNumberFormat="1" applyFont="1" applyFill="1" applyBorder="1" applyAlignment="1" applyProtection="1">
      <alignment horizontal="center" vertical="center"/>
      <protection/>
    </xf>
    <xf numFmtId="206" fontId="42" fillId="0" borderId="10" xfId="0" applyNumberFormat="1" applyFont="1" applyFill="1" applyBorder="1" applyAlignment="1" applyProtection="1">
      <alignment horizontal="center" vertical="center"/>
      <protection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43" xfId="0" applyNumberFormat="1" applyFont="1" applyFill="1" applyBorder="1" applyAlignment="1" applyProtection="1">
      <alignment horizontal="center" vertical="center"/>
      <protection/>
    </xf>
    <xf numFmtId="200" fontId="41" fillId="0" borderId="10" xfId="0" applyNumberFormat="1" applyFont="1" applyFill="1" applyBorder="1" applyAlignment="1">
      <alignment horizontal="center" vertical="center"/>
    </xf>
    <xf numFmtId="198" fontId="42" fillId="0" borderId="26" xfId="0" applyNumberFormat="1" applyFont="1" applyFill="1" applyBorder="1" applyAlignment="1" applyProtection="1">
      <alignment horizontal="center" vertical="center"/>
      <protection/>
    </xf>
    <xf numFmtId="198" fontId="42" fillId="0" borderId="14" xfId="0" applyNumberFormat="1" applyFont="1" applyFill="1" applyBorder="1" applyAlignment="1" applyProtection="1">
      <alignment horizontal="center" vertical="center"/>
      <protection/>
    </xf>
    <xf numFmtId="198" fontId="42" fillId="0" borderId="21" xfId="0" applyNumberFormat="1" applyFont="1" applyFill="1" applyBorder="1" applyAlignment="1" applyProtection="1">
      <alignment horizontal="center" vertical="center"/>
      <protection/>
    </xf>
    <xf numFmtId="198" fontId="41" fillId="0" borderId="42" xfId="0" applyNumberFormat="1" applyFont="1" applyFill="1" applyBorder="1" applyAlignment="1" applyProtection="1">
      <alignment horizontal="center" vertical="center"/>
      <protection/>
    </xf>
    <xf numFmtId="198" fontId="41" fillId="0" borderId="43" xfId="0" applyNumberFormat="1" applyFont="1" applyFill="1" applyBorder="1" applyAlignment="1" applyProtection="1">
      <alignment horizontal="center" vertical="center"/>
      <protection/>
    </xf>
    <xf numFmtId="200" fontId="42" fillId="0" borderId="10" xfId="0" applyNumberFormat="1" applyFont="1" applyFill="1" applyBorder="1" applyAlignment="1" applyProtection="1">
      <alignment horizontal="center" vertical="center" wrapText="1"/>
      <protection/>
    </xf>
    <xf numFmtId="200" fontId="41" fillId="0" borderId="10" xfId="0" applyNumberFormat="1" applyFont="1" applyFill="1" applyBorder="1" applyAlignment="1" applyProtection="1">
      <alignment horizontal="center" vertical="center" wrapText="1"/>
      <protection/>
    </xf>
    <xf numFmtId="198" fontId="41" fillId="0" borderId="49" xfId="0" applyNumberFormat="1" applyFont="1" applyFill="1" applyBorder="1" applyAlignment="1" applyProtection="1">
      <alignment horizontal="center" vertical="center"/>
      <protection/>
    </xf>
    <xf numFmtId="198" fontId="42" fillId="0" borderId="46" xfId="0" applyNumberFormat="1" applyFont="1" applyFill="1" applyBorder="1" applyAlignment="1" applyProtection="1">
      <alignment horizontal="center" vertical="center"/>
      <protection/>
    </xf>
    <xf numFmtId="198" fontId="42" fillId="0" borderId="68" xfId="0" applyNumberFormat="1" applyFont="1" applyFill="1" applyBorder="1" applyAlignment="1" applyProtection="1">
      <alignment horizontal="center" vertical="center"/>
      <protection/>
    </xf>
    <xf numFmtId="49" fontId="42" fillId="32" borderId="13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vertical="center" wrapText="1"/>
    </xf>
    <xf numFmtId="49" fontId="42" fillId="32" borderId="10" xfId="0" applyNumberFormat="1" applyFont="1" applyFill="1" applyBorder="1" applyAlignment="1">
      <alignment horizontal="center" vertical="center"/>
    </xf>
    <xf numFmtId="198" fontId="44" fillId="32" borderId="10" xfId="0" applyNumberFormat="1" applyFont="1" applyFill="1" applyBorder="1" applyAlignment="1" applyProtection="1">
      <alignment vertical="center"/>
      <protection/>
    </xf>
    <xf numFmtId="0" fontId="45" fillId="32" borderId="10" xfId="0" applyFont="1" applyFill="1" applyBorder="1" applyAlignment="1">
      <alignment/>
    </xf>
    <xf numFmtId="198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Font="1" applyFill="1" applyBorder="1" applyAlignment="1">
      <alignment horizontal="center" vertical="center"/>
    </xf>
    <xf numFmtId="1" fontId="42" fillId="32" borderId="20" xfId="0" applyNumberFormat="1" applyFont="1" applyFill="1" applyBorder="1" applyAlignment="1">
      <alignment horizontal="center" vertical="center" wrapText="1"/>
    </xf>
    <xf numFmtId="1" fontId="41" fillId="32" borderId="13" xfId="0" applyNumberFormat="1" applyFont="1" applyFill="1" applyBorder="1" applyAlignment="1">
      <alignment horizontal="center" vertical="center" wrapText="1"/>
    </xf>
    <xf numFmtId="1" fontId="41" fillId="32" borderId="22" xfId="0" applyNumberFormat="1" applyFont="1" applyFill="1" applyBorder="1" applyAlignment="1" applyProtection="1">
      <alignment horizontal="center" vertical="center"/>
      <protection/>
    </xf>
    <xf numFmtId="1" fontId="41" fillId="32" borderId="13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49" fontId="41" fillId="32" borderId="13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center" vertical="center"/>
    </xf>
    <xf numFmtId="198" fontId="41" fillId="32" borderId="10" xfId="0" applyNumberFormat="1" applyFont="1" applyFill="1" applyBorder="1" applyAlignment="1" applyProtection="1">
      <alignment vertical="center"/>
      <protection/>
    </xf>
    <xf numFmtId="0" fontId="43" fillId="32" borderId="10" xfId="0" applyFont="1" applyFill="1" applyBorder="1" applyAlignment="1">
      <alignment/>
    </xf>
    <xf numFmtId="198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1" fontId="41" fillId="32" borderId="20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99" fontId="3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98" fontId="5" fillId="33" borderId="21" xfId="0" applyNumberFormat="1" applyFont="1" applyFill="1" applyBorder="1" applyAlignment="1" applyProtection="1">
      <alignment horizontal="center" vertical="center"/>
      <protection/>
    </xf>
    <xf numFmtId="196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202" fontId="3" fillId="33" borderId="2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center"/>
      <protection/>
    </xf>
    <xf numFmtId="1" fontId="3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98" fontId="0" fillId="0" borderId="0" xfId="0" applyNumberFormat="1" applyFont="1" applyFill="1" applyAlignment="1">
      <alignment/>
    </xf>
    <xf numFmtId="198" fontId="36" fillId="0" borderId="0" xfId="0" applyNumberFormat="1" applyFont="1" applyFill="1" applyAlignment="1">
      <alignment/>
    </xf>
    <xf numFmtId="198" fontId="47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98" fontId="3" fillId="33" borderId="17" xfId="0" applyNumberFormat="1" applyFont="1" applyFill="1" applyBorder="1" applyAlignment="1" applyProtection="1">
      <alignment vertical="center"/>
      <protection/>
    </xf>
    <xf numFmtId="198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98" fontId="3" fillId="33" borderId="10" xfId="0" applyNumberFormat="1" applyFont="1" applyFill="1" applyBorder="1" applyAlignment="1" applyProtection="1">
      <alignment vertical="center"/>
      <protection/>
    </xf>
    <xf numFmtId="198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98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198" fontId="4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98" fontId="3" fillId="33" borderId="12" xfId="0" applyNumberFormat="1" applyFont="1" applyFill="1" applyBorder="1" applyAlignment="1" applyProtection="1">
      <alignment vertical="center"/>
      <protection/>
    </xf>
    <xf numFmtId="198" fontId="47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>
      <alignment vertical="center" wrapText="1"/>
    </xf>
    <xf numFmtId="198" fontId="42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98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98" fontId="5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206" fontId="47" fillId="33" borderId="26" xfId="0" applyNumberFormat="1" applyFont="1" applyFill="1" applyBorder="1" applyAlignment="1" applyProtection="1">
      <alignment horizontal="center" vertical="center"/>
      <protection/>
    </xf>
    <xf numFmtId="206" fontId="48" fillId="33" borderId="10" xfId="0" applyNumberFormat="1" applyFont="1" applyFill="1" applyBorder="1" applyAlignment="1" applyProtection="1">
      <alignment horizontal="center" vertical="center"/>
      <protection/>
    </xf>
    <xf numFmtId="206" fontId="47" fillId="33" borderId="10" xfId="0" applyNumberFormat="1" applyFont="1" applyFill="1" applyBorder="1" applyAlignment="1" applyProtection="1">
      <alignment horizontal="center" vertical="center"/>
      <protection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8" fillId="0" borderId="10" xfId="0" applyNumberFormat="1" applyFont="1" applyFill="1" applyBorder="1" applyAlignment="1" applyProtection="1">
      <alignment horizontal="center" vertical="center"/>
      <protection/>
    </xf>
    <xf numFmtId="198" fontId="41" fillId="33" borderId="10" xfId="0" applyNumberFormat="1" applyFont="1" applyFill="1" applyBorder="1" applyAlignment="1" applyProtection="1">
      <alignment horizontal="center" vertical="center"/>
      <protection/>
    </xf>
    <xf numFmtId="198" fontId="47" fillId="32" borderId="10" xfId="0" applyNumberFormat="1" applyFont="1" applyFill="1" applyBorder="1" applyAlignment="1" applyProtection="1">
      <alignment horizontal="center" vertical="center"/>
      <protection/>
    </xf>
    <xf numFmtId="198" fontId="48" fillId="32" borderId="10" xfId="0" applyNumberFormat="1" applyFont="1" applyFill="1" applyBorder="1" applyAlignment="1" applyProtection="1">
      <alignment horizontal="center" vertical="center"/>
      <protection/>
    </xf>
    <xf numFmtId="198" fontId="47" fillId="0" borderId="43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>
      <alignment horizontal="center" vertical="center"/>
    </xf>
    <xf numFmtId="198" fontId="47" fillId="0" borderId="15" xfId="0" applyNumberFormat="1" applyFont="1" applyFill="1" applyBorder="1" applyAlignment="1" applyProtection="1">
      <alignment horizontal="center" vertical="center"/>
      <protection/>
    </xf>
    <xf numFmtId="200" fontId="48" fillId="0" borderId="10" xfId="0" applyNumberFormat="1" applyFont="1" applyFill="1" applyBorder="1" applyAlignment="1">
      <alignment horizontal="center" vertical="center"/>
    </xf>
    <xf numFmtId="198" fontId="47" fillId="0" borderId="26" xfId="0" applyNumberFormat="1" applyFont="1" applyFill="1" applyBorder="1" applyAlignment="1" applyProtection="1">
      <alignment horizontal="center" vertical="center"/>
      <protection/>
    </xf>
    <xf numFmtId="198" fontId="47" fillId="0" borderId="14" xfId="0" applyNumberFormat="1" applyFont="1" applyFill="1" applyBorder="1" applyAlignment="1" applyProtection="1">
      <alignment horizontal="center" vertical="center"/>
      <protection/>
    </xf>
    <xf numFmtId="198" fontId="47" fillId="0" borderId="21" xfId="0" applyNumberFormat="1" applyFont="1" applyFill="1" applyBorder="1" applyAlignment="1" applyProtection="1">
      <alignment horizontal="center" vertical="center"/>
      <protection/>
    </xf>
    <xf numFmtId="200" fontId="47" fillId="0" borderId="10" xfId="0" applyNumberFormat="1" applyFont="1" applyFill="1" applyBorder="1" applyAlignment="1" applyProtection="1">
      <alignment horizontal="center" vertical="center" wrapText="1"/>
      <protection/>
    </xf>
    <xf numFmtId="200" fontId="48" fillId="0" borderId="10" xfId="0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98" fontId="48" fillId="0" borderId="43" xfId="0" applyNumberFormat="1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98" fontId="48" fillId="0" borderId="46" xfId="0" applyNumberFormat="1" applyFont="1" applyFill="1" applyBorder="1" applyAlignment="1" applyProtection="1">
      <alignment horizontal="center" vertical="center"/>
      <protection/>
    </xf>
    <xf numFmtId="198" fontId="48" fillId="0" borderId="49" xfId="0" applyNumberFormat="1" applyFont="1" applyFill="1" applyBorder="1" applyAlignment="1" applyProtection="1">
      <alignment horizontal="center" vertical="center"/>
      <protection/>
    </xf>
    <xf numFmtId="198" fontId="47" fillId="0" borderId="67" xfId="0" applyNumberFormat="1" applyFont="1" applyFill="1" applyBorder="1" applyAlignment="1" applyProtection="1">
      <alignment horizontal="center" vertical="center"/>
      <protection/>
    </xf>
    <xf numFmtId="198" fontId="47" fillId="0" borderId="46" xfId="0" applyNumberFormat="1" applyFont="1" applyFill="1" applyBorder="1" applyAlignment="1" applyProtection="1">
      <alignment horizontal="center" vertical="center"/>
      <protection/>
    </xf>
    <xf numFmtId="198" fontId="47" fillId="0" borderId="68" xfId="0" applyNumberFormat="1" applyFont="1" applyFill="1" applyBorder="1" applyAlignment="1" applyProtection="1">
      <alignment horizontal="center" vertical="center"/>
      <protection/>
    </xf>
    <xf numFmtId="20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07" fontId="0" fillId="0" borderId="0" xfId="0" applyNumberFormat="1" applyFont="1" applyFill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206" fontId="47" fillId="0" borderId="26" xfId="0" applyNumberFormat="1" applyFont="1" applyFill="1" applyBorder="1" applyAlignment="1" applyProtection="1">
      <alignment horizontal="left" vertical="center"/>
      <protection/>
    </xf>
    <xf numFmtId="206" fontId="49" fillId="0" borderId="26" xfId="0" applyNumberFormat="1" applyFont="1" applyFill="1" applyBorder="1" applyAlignment="1" applyProtection="1">
      <alignment horizontal="center" vertical="center"/>
      <protection/>
    </xf>
    <xf numFmtId="206" fontId="47" fillId="0" borderId="26" xfId="0" applyNumberFormat="1" applyFont="1" applyFill="1" applyBorder="1" applyAlignment="1" applyProtection="1">
      <alignment horizontal="center" vertical="center"/>
      <protection/>
    </xf>
    <xf numFmtId="206" fontId="49" fillId="0" borderId="23" xfId="0" applyNumberFormat="1" applyFont="1" applyFill="1" applyBorder="1" applyAlignment="1" applyProtection="1">
      <alignment horizontal="center" vertical="center"/>
      <protection/>
    </xf>
    <xf numFmtId="206" fontId="49" fillId="0" borderId="37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1" fontId="48" fillId="0" borderId="41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49" fillId="0" borderId="38" xfId="0" applyNumberFormat="1" applyFont="1" applyFill="1" applyBorder="1" applyAlignment="1" applyProtection="1">
      <alignment horizontal="center" vertical="center"/>
      <protection/>
    </xf>
    <xf numFmtId="49" fontId="48" fillId="0" borderId="63" xfId="0" applyNumberFormat="1" applyFont="1" applyFill="1" applyBorder="1" applyAlignment="1">
      <alignment horizontal="left" vertical="center" wrapText="1"/>
    </xf>
    <xf numFmtId="206" fontId="49" fillId="0" borderId="10" xfId="0" applyNumberFormat="1" applyFont="1" applyFill="1" applyBorder="1" applyAlignment="1" applyProtection="1">
      <alignment horizontal="center" vertical="center"/>
      <protection/>
    </xf>
    <xf numFmtId="206" fontId="48" fillId="0" borderId="26" xfId="0" applyNumberFormat="1" applyFont="1" applyFill="1" applyBorder="1" applyAlignment="1" applyProtection="1">
      <alignment horizontal="center" vertical="center"/>
      <protection/>
    </xf>
    <xf numFmtId="206" fontId="48" fillId="0" borderId="10" xfId="0" applyNumberFormat="1" applyFont="1" applyFill="1" applyBorder="1" applyAlignment="1" applyProtection="1">
      <alignment horizontal="center" vertical="center"/>
      <protection/>
    </xf>
    <xf numFmtId="206" fontId="49" fillId="0" borderId="20" xfId="0" applyNumberFormat="1" applyFont="1" applyFill="1" applyBorder="1" applyAlignment="1" applyProtection="1">
      <alignment horizontal="center" vertical="center"/>
      <protection/>
    </xf>
    <xf numFmtId="206" fontId="49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>
      <alignment horizontal="left" vertical="center" wrapText="1"/>
    </xf>
    <xf numFmtId="206" fontId="47" fillId="0" borderId="10" xfId="0" applyNumberFormat="1" applyFont="1" applyFill="1" applyBorder="1" applyAlignment="1" applyProtection="1">
      <alignment horizontal="center" vertical="center"/>
      <protection/>
    </xf>
    <xf numFmtId="206" fontId="47" fillId="0" borderId="20" xfId="0" applyNumberFormat="1" applyFont="1" applyFill="1" applyBorder="1" applyAlignment="1" applyProtection="1">
      <alignment horizontal="center" vertical="center"/>
      <protection/>
    </xf>
    <xf numFmtId="206" fontId="47" fillId="0" borderId="13" xfId="0" applyNumberFormat="1" applyFont="1" applyFill="1" applyBorder="1" applyAlignment="1" applyProtection="1">
      <alignment horizontal="center" vertical="center"/>
      <protection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98" fontId="49" fillId="0" borderId="26" xfId="0" applyNumberFormat="1" applyFont="1" applyFill="1" applyBorder="1" applyAlignment="1" applyProtection="1">
      <alignment vertical="center"/>
      <protection/>
    </xf>
    <xf numFmtId="0" fontId="51" fillId="0" borderId="26" xfId="0" applyFont="1" applyFill="1" applyBorder="1" applyAlignment="1">
      <alignment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 wrapText="1"/>
    </xf>
    <xf numFmtId="1" fontId="48" fillId="0" borderId="3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9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96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98" fontId="48" fillId="33" borderId="10" xfId="0" applyNumberFormat="1" applyFont="1" applyFill="1" applyBorder="1" applyAlignment="1" applyProtection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98" fontId="3" fillId="34" borderId="17" xfId="0" applyNumberFormat="1" applyFont="1" applyFill="1" applyBorder="1" applyAlignment="1" applyProtection="1">
      <alignment vertical="center"/>
      <protection/>
    </xf>
    <xf numFmtId="198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98" fontId="3" fillId="34" borderId="10" xfId="0" applyNumberFormat="1" applyFont="1" applyFill="1" applyBorder="1" applyAlignment="1" applyProtection="1">
      <alignment vertical="center"/>
      <protection/>
    </xf>
    <xf numFmtId="198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201" fontId="0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198" fontId="47" fillId="34" borderId="10" xfId="0" applyNumberFormat="1" applyFont="1" applyFill="1" applyBorder="1" applyAlignment="1" applyProtection="1">
      <alignment horizontal="center" vertical="center"/>
      <protection/>
    </xf>
    <xf numFmtId="198" fontId="0" fillId="34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198" fontId="4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98" fontId="3" fillId="34" borderId="12" xfId="0" applyNumberFormat="1" applyFont="1" applyFill="1" applyBorder="1" applyAlignment="1" applyProtection="1">
      <alignment vertical="center"/>
      <protection/>
    </xf>
    <xf numFmtId="198" fontId="47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>
      <alignment vertical="center" wrapText="1"/>
    </xf>
    <xf numFmtId="198" fontId="42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vertical="center" wrapText="1"/>
    </xf>
    <xf numFmtId="198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75" xfId="0" applyNumberFormat="1" applyFont="1" applyFill="1" applyBorder="1" applyAlignment="1" applyProtection="1">
      <alignment horizontal="center" vertical="center"/>
      <protection/>
    </xf>
    <xf numFmtId="1" fontId="5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53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97" fontId="7" fillId="0" borderId="37" xfId="0" applyNumberFormat="1" applyFont="1" applyFill="1" applyBorder="1" applyAlignment="1" applyProtection="1">
      <alignment horizontal="center" vertical="center"/>
      <protection/>
    </xf>
    <xf numFmtId="197" fontId="7" fillId="0" borderId="26" xfId="0" applyNumberFormat="1" applyFont="1" applyFill="1" applyBorder="1" applyAlignment="1" applyProtection="1">
      <alignment horizontal="center" vertical="center"/>
      <protection/>
    </xf>
    <xf numFmtId="197" fontId="7" fillId="0" borderId="23" xfId="0" applyNumberFormat="1" applyFont="1" applyFill="1" applyBorder="1" applyAlignment="1" applyProtection="1">
      <alignment horizontal="center" vertical="center"/>
      <protection/>
    </xf>
    <xf numFmtId="197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97" fontId="3" fillId="33" borderId="37" xfId="0" applyNumberFormat="1" applyFont="1" applyFill="1" applyBorder="1" applyAlignment="1" applyProtection="1">
      <alignment horizontal="center" vertical="center"/>
      <protection/>
    </xf>
    <xf numFmtId="197" fontId="3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26" xfId="0" applyNumberFormat="1" applyFont="1" applyFill="1" applyBorder="1" applyAlignment="1" applyProtection="1">
      <alignment horizontal="center" vertical="center"/>
      <protection/>
    </xf>
    <xf numFmtId="197" fontId="32" fillId="33" borderId="41" xfId="0" applyNumberFormat="1" applyFont="1" applyFill="1" applyBorder="1" applyAlignment="1" applyProtection="1">
      <alignment horizontal="center" vertical="center"/>
      <protection/>
    </xf>
    <xf numFmtId="198" fontId="5" fillId="33" borderId="42" xfId="0" applyNumberFormat="1" applyFont="1" applyFill="1" applyBorder="1" applyAlignment="1" applyProtection="1">
      <alignment horizontal="center" vertical="center"/>
      <protection/>
    </xf>
    <xf numFmtId="202" fontId="5" fillId="33" borderId="42" xfId="0" applyNumberFormat="1" applyFont="1" applyFill="1" applyBorder="1" applyAlignment="1" applyProtection="1">
      <alignment horizontal="center" vertical="center"/>
      <protection/>
    </xf>
    <xf numFmtId="197" fontId="5" fillId="33" borderId="26" xfId="0" applyNumberFormat="1" applyFont="1" applyFill="1" applyBorder="1" applyAlignment="1" applyProtection="1">
      <alignment horizontal="center" vertical="center"/>
      <protection/>
    </xf>
    <xf numFmtId="197" fontId="5" fillId="33" borderId="23" xfId="0" applyNumberFormat="1" applyFont="1" applyFill="1" applyBorder="1" applyAlignment="1" applyProtection="1">
      <alignment horizontal="center" vertical="center"/>
      <protection/>
    </xf>
    <xf numFmtId="197" fontId="7" fillId="33" borderId="37" xfId="0" applyNumberFormat="1" applyFont="1" applyFill="1" applyBorder="1" applyAlignment="1" applyProtection="1">
      <alignment horizontal="center" vertical="center"/>
      <protection/>
    </xf>
    <xf numFmtId="197" fontId="7" fillId="33" borderId="26" xfId="0" applyNumberFormat="1" applyFont="1" applyFill="1" applyBorder="1" applyAlignment="1" applyProtection="1">
      <alignment horizontal="center" vertical="center"/>
      <protection/>
    </xf>
    <xf numFmtId="197" fontId="7" fillId="33" borderId="23" xfId="0" applyNumberFormat="1" applyFont="1" applyFill="1" applyBorder="1" applyAlignment="1" applyProtection="1">
      <alignment horizontal="center" vertical="center"/>
      <protection/>
    </xf>
    <xf numFmtId="197" fontId="5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97" fontId="32" fillId="33" borderId="22" xfId="0" applyNumberFormat="1" applyFont="1" applyFill="1" applyBorder="1" applyAlignment="1" applyProtection="1">
      <alignment horizontal="center" vertical="center"/>
      <protection/>
    </xf>
    <xf numFmtId="198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197" fontId="3" fillId="33" borderId="22" xfId="0" applyNumberFormat="1" applyFont="1" applyFill="1" applyBorder="1" applyAlignment="1" applyProtection="1">
      <alignment horizontal="center" vertical="center"/>
      <protection/>
    </xf>
    <xf numFmtId="202" fontId="5" fillId="33" borderId="2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97" fontId="32" fillId="35" borderId="22" xfId="0" applyNumberFormat="1" applyFont="1" applyFill="1" applyBorder="1" applyAlignment="1" applyProtection="1">
      <alignment horizontal="center" vertical="center"/>
      <protection/>
    </xf>
    <xf numFmtId="198" fontId="47" fillId="35" borderId="43" xfId="0" applyNumberFormat="1" applyFont="1" applyFill="1" applyBorder="1" applyAlignment="1" applyProtection="1">
      <alignment horizontal="center" vertical="center"/>
      <protection/>
    </xf>
    <xf numFmtId="202" fontId="5" fillId="35" borderId="42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33" borderId="20" xfId="0" applyNumberFormat="1" applyFont="1" applyFill="1" applyBorder="1" applyAlignment="1">
      <alignment vertical="center" wrapText="1"/>
    </xf>
    <xf numFmtId="197" fontId="5" fillId="33" borderId="22" xfId="0" applyNumberFormat="1" applyFont="1" applyFill="1" applyBorder="1" applyAlignment="1" applyProtection="1">
      <alignment horizontal="center" vertical="center"/>
      <protection/>
    </xf>
    <xf numFmtId="201" fontId="5" fillId="33" borderId="43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vertical="center" wrapText="1"/>
    </xf>
    <xf numFmtId="197" fontId="3" fillId="35" borderId="22" xfId="0" applyNumberFormat="1" applyFont="1" applyFill="1" applyBorder="1" applyAlignment="1" applyProtection="1">
      <alignment horizontal="center" vertical="center"/>
      <protection/>
    </xf>
    <xf numFmtId="198" fontId="48" fillId="35" borderId="43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right" vertical="center" wrapText="1"/>
    </xf>
    <xf numFmtId="197" fontId="7" fillId="35" borderId="22" xfId="0" applyNumberFormat="1" applyFont="1" applyFill="1" applyBorder="1" applyAlignment="1" applyProtection="1">
      <alignment horizontal="center" vertical="center"/>
      <protection/>
    </xf>
    <xf numFmtId="198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97" fontId="32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right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198" fontId="3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vertical="center" wrapText="1"/>
    </xf>
    <xf numFmtId="197" fontId="3" fillId="34" borderId="37" xfId="0" applyNumberFormat="1" applyFont="1" applyFill="1" applyBorder="1" applyAlignment="1" applyProtection="1">
      <alignment horizontal="center" vertical="center"/>
      <protection/>
    </xf>
    <xf numFmtId="197" fontId="3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26" xfId="0" applyNumberFormat="1" applyFont="1" applyFill="1" applyBorder="1" applyAlignment="1" applyProtection="1">
      <alignment horizontal="center" vertical="center"/>
      <protection/>
    </xf>
    <xf numFmtId="197" fontId="32" fillId="34" borderId="41" xfId="0" applyNumberFormat="1" applyFont="1" applyFill="1" applyBorder="1" applyAlignment="1" applyProtection="1">
      <alignment horizontal="center" vertical="center"/>
      <protection/>
    </xf>
    <xf numFmtId="198" fontId="5" fillId="34" borderId="42" xfId="0" applyNumberFormat="1" applyFont="1" applyFill="1" applyBorder="1" applyAlignment="1" applyProtection="1">
      <alignment horizontal="center" vertical="center"/>
      <protection/>
    </xf>
    <xf numFmtId="202" fontId="5" fillId="34" borderId="42" xfId="0" applyNumberFormat="1" applyFont="1" applyFill="1" applyBorder="1" applyAlignment="1" applyProtection="1">
      <alignment horizontal="center" vertical="center"/>
      <protection/>
    </xf>
    <xf numFmtId="197" fontId="5" fillId="34" borderId="26" xfId="0" applyNumberFormat="1" applyFont="1" applyFill="1" applyBorder="1" applyAlignment="1" applyProtection="1">
      <alignment horizontal="center" vertical="center"/>
      <protection/>
    </xf>
    <xf numFmtId="197" fontId="5" fillId="34" borderId="23" xfId="0" applyNumberFormat="1" applyFont="1" applyFill="1" applyBorder="1" applyAlignment="1" applyProtection="1">
      <alignment horizontal="center" vertical="center"/>
      <protection/>
    </xf>
    <xf numFmtId="197" fontId="7" fillId="34" borderId="37" xfId="0" applyNumberFormat="1" applyFont="1" applyFill="1" applyBorder="1" applyAlignment="1" applyProtection="1">
      <alignment horizontal="center" vertical="center"/>
      <protection/>
    </xf>
    <xf numFmtId="197" fontId="7" fillId="34" borderId="26" xfId="0" applyNumberFormat="1" applyFont="1" applyFill="1" applyBorder="1" applyAlignment="1" applyProtection="1">
      <alignment horizontal="center" vertical="center"/>
      <protection/>
    </xf>
    <xf numFmtId="197" fontId="7" fillId="34" borderId="23" xfId="0" applyNumberFormat="1" applyFont="1" applyFill="1" applyBorder="1" applyAlignment="1" applyProtection="1">
      <alignment horizontal="center" vertical="center"/>
      <protection/>
    </xf>
    <xf numFmtId="197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49" fontId="3" fillId="34" borderId="20" xfId="0" applyNumberFormat="1" applyFont="1" applyFill="1" applyBorder="1" applyAlignment="1">
      <alignment horizontal="right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97" fontId="3" fillId="34" borderId="22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198" fontId="5" fillId="34" borderId="43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97" fontId="32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198" fontId="47" fillId="34" borderId="43" xfId="0" applyNumberFormat="1" applyFont="1" applyFill="1" applyBorder="1" applyAlignment="1" applyProtection="1">
      <alignment horizontal="center" vertical="center"/>
      <protection/>
    </xf>
    <xf numFmtId="202" fontId="5" fillId="34" borderId="20" xfId="0" applyNumberFormat="1" applyFont="1" applyFill="1" applyBorder="1" applyAlignment="1">
      <alignment horizontal="center" vertical="center" wrapText="1"/>
    </xf>
    <xf numFmtId="198" fontId="48" fillId="34" borderId="43" xfId="0" applyNumberFormat="1" applyFont="1" applyFill="1" applyBorder="1" applyAlignment="1" applyProtection="1">
      <alignment horizontal="center" vertical="center"/>
      <protection/>
    </xf>
    <xf numFmtId="202" fontId="3" fillId="34" borderId="42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202" fontId="3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left" vertical="center" wrapText="1"/>
    </xf>
    <xf numFmtId="198" fontId="3" fillId="34" borderId="43" xfId="0" applyNumberFormat="1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197" fontId="5" fillId="34" borderId="22" xfId="0" applyNumberFormat="1" applyFont="1" applyFill="1" applyBorder="1" applyAlignment="1" applyProtection="1">
      <alignment horizontal="center" vertical="center"/>
      <protection/>
    </xf>
    <xf numFmtId="201" fontId="5" fillId="34" borderId="43" xfId="0" applyNumberFormat="1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97" fontId="7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60" xfId="0" applyNumberFormat="1" applyFont="1" applyFill="1" applyBorder="1" applyAlignment="1">
      <alignment horizontal="left" vertical="center" wrapText="1"/>
    </xf>
    <xf numFmtId="198" fontId="3" fillId="34" borderId="49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right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198" fontId="5" fillId="34" borderId="62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97" fontId="32" fillId="34" borderId="31" xfId="0" applyNumberFormat="1" applyFont="1" applyFill="1" applyBorder="1" applyAlignment="1" applyProtection="1">
      <alignment horizontal="center" vertical="center"/>
      <protection/>
    </xf>
    <xf numFmtId="197" fontId="32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197" fontId="32" fillId="34" borderId="50" xfId="0" applyNumberFormat="1" applyFont="1" applyFill="1" applyBorder="1" applyAlignment="1" applyProtection="1">
      <alignment horizontal="center" vertical="center"/>
      <protection/>
    </xf>
    <xf numFmtId="198" fontId="48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47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4" borderId="50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198" fontId="48" fillId="34" borderId="49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98" fontId="47" fillId="34" borderId="67" xfId="0" applyNumberFormat="1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3" fillId="34" borderId="49" xfId="0" applyNumberFormat="1" applyFont="1" applyFill="1" applyBorder="1" applyAlignment="1">
      <alignment horizontal="left" vertical="center" wrapText="1"/>
    </xf>
    <xf numFmtId="49" fontId="3" fillId="34" borderId="46" xfId="0" applyNumberFormat="1" applyFont="1" applyFill="1" applyBorder="1" applyAlignment="1">
      <alignment horizontal="right" vertical="center" wrapText="1"/>
    </xf>
    <xf numFmtId="49" fontId="5" fillId="34" borderId="60" xfId="0" applyNumberFormat="1" applyFont="1" applyFill="1" applyBorder="1" applyAlignment="1">
      <alignment horizontal="center" vertical="center" wrapText="1"/>
    </xf>
    <xf numFmtId="198" fontId="47" fillId="34" borderId="46" xfId="0" applyNumberFormat="1" applyFont="1" applyFill="1" applyBorder="1" applyAlignment="1" applyProtection="1">
      <alignment horizontal="center" vertical="center"/>
      <protection/>
    </xf>
    <xf numFmtId="0" fontId="5" fillId="34" borderId="44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0" fontId="5" fillId="34" borderId="47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45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97" fontId="7" fillId="34" borderId="31" xfId="0" applyNumberFormat="1" applyFont="1" applyFill="1" applyBorder="1" applyAlignment="1" applyProtection="1">
      <alignment horizontal="center" vertical="center"/>
      <protection/>
    </xf>
    <xf numFmtId="198" fontId="47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left" vertical="center" wrapText="1"/>
    </xf>
    <xf numFmtId="197" fontId="3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98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5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98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99" fontId="3" fillId="34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/>
    </xf>
    <xf numFmtId="198" fontId="5" fillId="34" borderId="21" xfId="0" applyNumberFormat="1" applyFont="1" applyFill="1" applyBorder="1" applyAlignment="1" applyProtection="1">
      <alignment horizontal="center" vertical="center"/>
      <protection/>
    </xf>
    <xf numFmtId="196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98" fontId="44" fillId="34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>
      <alignment/>
    </xf>
    <xf numFmtId="0" fontId="42" fillId="34" borderId="10" xfId="0" applyNumberFormat="1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1" fontId="42" fillId="34" borderId="20" xfId="0" applyNumberFormat="1" applyFont="1" applyFill="1" applyBorder="1" applyAlignment="1">
      <alignment horizontal="center" vertical="center" wrapText="1"/>
    </xf>
    <xf numFmtId="1" fontId="41" fillId="34" borderId="13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 applyProtection="1">
      <alignment horizontal="center" vertical="center"/>
      <protection/>
    </xf>
    <xf numFmtId="1" fontId="41" fillId="34" borderId="13" xfId="0" applyNumberFormat="1" applyFont="1" applyFill="1" applyBorder="1" applyAlignment="1" applyProtection="1">
      <alignment horizontal="center" vertical="center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198" fontId="41" fillId="34" borderId="10" xfId="0" applyNumberFormat="1" applyFont="1" applyFill="1" applyBorder="1" applyAlignment="1" applyProtection="1">
      <alignment vertical="center"/>
      <protection/>
    </xf>
    <xf numFmtId="0" fontId="43" fillId="34" borderId="10" xfId="0" applyFont="1" applyFill="1" applyBorder="1" applyAlignment="1">
      <alignment/>
    </xf>
    <xf numFmtId="198" fontId="48" fillId="34" borderId="10" xfId="0" applyNumberFormat="1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1" fontId="41" fillId="34" borderId="2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197" fontId="46" fillId="34" borderId="10" xfId="0" applyNumberFormat="1" applyFont="1" applyFill="1" applyBorder="1" applyAlignment="1" applyProtection="1">
      <alignment horizontal="center" vertical="center"/>
      <protection/>
    </xf>
    <xf numFmtId="202" fontId="41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200" fontId="4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98" fontId="3" fillId="34" borderId="15" xfId="0" applyNumberFormat="1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>
      <alignment/>
    </xf>
    <xf numFmtId="198" fontId="47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98" fontId="52" fillId="34" borderId="10" xfId="0" applyNumberFormat="1" applyFont="1" applyFill="1" applyBorder="1" applyAlignment="1" applyProtection="1">
      <alignment horizontal="center" vertical="center"/>
      <protection/>
    </xf>
    <xf numFmtId="198" fontId="5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>
      <alignment horizontal="center" vertical="center" wrapText="1"/>
    </xf>
    <xf numFmtId="200" fontId="5" fillId="34" borderId="26" xfId="0" applyNumberFormat="1" applyFont="1" applyFill="1" applyBorder="1" applyAlignment="1">
      <alignment horizontal="center" vertical="center" wrapText="1"/>
    </xf>
    <xf numFmtId="200" fontId="5" fillId="34" borderId="45" xfId="0" applyNumberFormat="1" applyFont="1" applyFill="1" applyBorder="1" applyAlignment="1">
      <alignment horizontal="center" vertical="center" wrapText="1"/>
    </xf>
    <xf numFmtId="201" fontId="42" fillId="34" borderId="26" xfId="0" applyNumberFormat="1" applyFont="1" applyFill="1" applyBorder="1" applyAlignment="1" applyProtection="1">
      <alignment horizontal="center" vertical="center"/>
      <protection/>
    </xf>
    <xf numFmtId="206" fontId="47" fillId="34" borderId="26" xfId="0" applyNumberFormat="1" applyFont="1" applyFill="1" applyBorder="1" applyAlignment="1" applyProtection="1">
      <alignment horizontal="center" vertical="center"/>
      <protection/>
    </xf>
    <xf numFmtId="206" fontId="48" fillId="34" borderId="10" xfId="0" applyNumberFormat="1" applyFont="1" applyFill="1" applyBorder="1" applyAlignment="1" applyProtection="1">
      <alignment horizontal="center" vertical="center"/>
      <protection/>
    </xf>
    <xf numFmtId="206" fontId="47" fillId="34" borderId="10" xfId="0" applyNumberFormat="1" applyFont="1" applyFill="1" applyBorder="1" applyAlignment="1" applyProtection="1">
      <alignment horizontal="center" vertical="center"/>
      <protection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3" fillId="34" borderId="10" xfId="0" applyNumberFormat="1" applyFont="1" applyFill="1" applyBorder="1" applyAlignment="1" applyProtection="1">
      <alignment horizontal="center" vertical="center"/>
      <protection/>
    </xf>
    <xf numFmtId="200" fontId="5" fillId="34" borderId="29" xfId="0" applyNumberFormat="1" applyFont="1" applyFill="1" applyBorder="1" applyAlignment="1">
      <alignment horizontal="center" vertical="center" wrapText="1"/>
    </xf>
    <xf numFmtId="198" fontId="5" fillId="34" borderId="32" xfId="0" applyNumberFormat="1" applyFont="1" applyFill="1" applyBorder="1" applyAlignment="1" applyProtection="1">
      <alignment horizontal="center" vertical="center"/>
      <protection/>
    </xf>
    <xf numFmtId="200" fontId="48" fillId="34" borderId="10" xfId="0" applyNumberFormat="1" applyFont="1" applyFill="1" applyBorder="1" applyAlignment="1">
      <alignment horizontal="center" vertical="center"/>
    </xf>
    <xf numFmtId="198" fontId="47" fillId="34" borderId="26" xfId="0" applyNumberFormat="1" applyFont="1" applyFill="1" applyBorder="1" applyAlignment="1" applyProtection="1">
      <alignment horizontal="center" vertical="center"/>
      <protection/>
    </xf>
    <xf numFmtId="198" fontId="47" fillId="34" borderId="14" xfId="0" applyNumberFormat="1" applyFont="1" applyFill="1" applyBorder="1" applyAlignment="1" applyProtection="1">
      <alignment horizontal="center" vertical="center"/>
      <protection/>
    </xf>
    <xf numFmtId="198" fontId="47" fillId="34" borderId="21" xfId="0" applyNumberFormat="1" applyFont="1" applyFill="1" applyBorder="1" applyAlignment="1" applyProtection="1">
      <alignment horizontal="center" vertical="center"/>
      <protection/>
    </xf>
    <xf numFmtId="198" fontId="41" fillId="34" borderId="42" xfId="0" applyNumberFormat="1" applyFont="1" applyFill="1" applyBorder="1" applyAlignment="1" applyProtection="1">
      <alignment horizontal="center" vertical="center"/>
      <protection/>
    </xf>
    <xf numFmtId="198" fontId="41" fillId="34" borderId="43" xfId="0" applyNumberFormat="1" applyFont="1" applyFill="1" applyBorder="1" applyAlignment="1" applyProtection="1">
      <alignment horizontal="center" vertical="center"/>
      <protection/>
    </xf>
    <xf numFmtId="198" fontId="42" fillId="34" borderId="43" xfId="0" applyNumberFormat="1" applyFont="1" applyFill="1" applyBorder="1" applyAlignment="1" applyProtection="1">
      <alignment horizontal="center" vertical="center"/>
      <protection/>
    </xf>
    <xf numFmtId="198" fontId="3" fillId="34" borderId="12" xfId="0" applyNumberFormat="1" applyFont="1" applyFill="1" applyBorder="1" applyAlignment="1" applyProtection="1">
      <alignment horizontal="center" vertical="center"/>
      <protection/>
    </xf>
    <xf numFmtId="198" fontId="5" fillId="34" borderId="19" xfId="0" applyNumberFormat="1" applyFont="1" applyFill="1" applyBorder="1" applyAlignment="1" applyProtection="1">
      <alignment horizontal="center" vertical="center"/>
      <protection/>
    </xf>
    <xf numFmtId="200" fontId="47" fillId="34" borderId="10" xfId="0" applyNumberFormat="1" applyFont="1" applyFill="1" applyBorder="1" applyAlignment="1" applyProtection="1">
      <alignment horizontal="center" vertical="center" wrapText="1"/>
      <protection/>
    </xf>
    <xf numFmtId="200" fontId="48" fillId="34" borderId="10" xfId="0" applyNumberFormat="1" applyFont="1" applyFill="1" applyBorder="1" applyAlignment="1" applyProtection="1">
      <alignment horizontal="center" vertical="center" wrapText="1"/>
      <protection/>
    </xf>
    <xf numFmtId="20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98" fontId="5" fillId="34" borderId="79" xfId="0" applyNumberFormat="1" applyFont="1" applyFill="1" applyBorder="1" applyAlignment="1" applyProtection="1">
      <alignment horizontal="center" vertical="center"/>
      <protection/>
    </xf>
    <xf numFmtId="200" fontId="3" fillId="34" borderId="14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 applyProtection="1">
      <alignment horizontal="center" vertical="center"/>
      <protection/>
    </xf>
    <xf numFmtId="200" fontId="3" fillId="34" borderId="15" xfId="0" applyNumberFormat="1" applyFont="1" applyFill="1" applyBorder="1" applyAlignment="1" applyProtection="1">
      <alignment horizontal="center" vertical="center"/>
      <protection/>
    </xf>
    <xf numFmtId="198" fontId="5" fillId="34" borderId="51" xfId="0" applyNumberFormat="1" applyFont="1" applyFill="1" applyBorder="1" applyAlignment="1" applyProtection="1">
      <alignment horizontal="center" vertical="center"/>
      <protection/>
    </xf>
    <xf numFmtId="198" fontId="5" fillId="34" borderId="18" xfId="0" applyNumberFormat="1" applyFont="1" applyFill="1" applyBorder="1" applyAlignment="1" applyProtection="1">
      <alignment horizontal="center" vertical="center"/>
      <protection/>
    </xf>
    <xf numFmtId="200" fontId="32" fillId="34" borderId="65" xfId="0" applyNumberFormat="1" applyFont="1" applyFill="1" applyBorder="1" applyAlignment="1" applyProtection="1">
      <alignment horizontal="center" vertical="center"/>
      <protection/>
    </xf>
    <xf numFmtId="200" fontId="32" fillId="34" borderId="68" xfId="0" applyNumberFormat="1" applyFont="1" applyFill="1" applyBorder="1" applyAlignment="1" applyProtection="1">
      <alignment horizontal="center" vertical="center"/>
      <protection/>
    </xf>
    <xf numFmtId="200" fontId="32" fillId="34" borderId="70" xfId="0" applyNumberFormat="1" applyFont="1" applyFill="1" applyBorder="1" applyAlignment="1" applyProtection="1">
      <alignment horizontal="center" vertical="center"/>
      <protection/>
    </xf>
    <xf numFmtId="200" fontId="32" fillId="34" borderId="55" xfId="0" applyNumberFormat="1" applyFont="1" applyFill="1" applyBorder="1" applyAlignment="1" applyProtection="1">
      <alignment horizontal="center" vertical="center"/>
      <protection/>
    </xf>
    <xf numFmtId="200" fontId="7" fillId="34" borderId="55" xfId="0" applyNumberFormat="1" applyFont="1" applyFill="1" applyBorder="1" applyAlignment="1" applyProtection="1">
      <alignment horizontal="center" vertical="center"/>
      <protection/>
    </xf>
    <xf numFmtId="198" fontId="7" fillId="34" borderId="71" xfId="0" applyNumberFormat="1" applyFont="1" applyFill="1" applyBorder="1" applyAlignment="1" applyProtection="1">
      <alignment horizontal="center" vertical="center"/>
      <protection/>
    </xf>
    <xf numFmtId="215" fontId="3" fillId="34" borderId="11" xfId="0" applyNumberFormat="1" applyFont="1" applyFill="1" applyBorder="1" applyAlignment="1" applyProtection="1">
      <alignment horizontal="center" vertical="center"/>
      <protection/>
    </xf>
    <xf numFmtId="205" fontId="3" fillId="34" borderId="59" xfId="0" applyNumberFormat="1" applyFont="1" applyFill="1" applyBorder="1" applyAlignment="1" applyProtection="1">
      <alignment horizontal="center" vertical="center"/>
      <protection/>
    </xf>
    <xf numFmtId="200" fontId="5" fillId="34" borderId="11" xfId="0" applyNumberFormat="1" applyFont="1" applyFill="1" applyBorder="1" applyAlignment="1" applyProtection="1">
      <alignment horizontal="center" vertical="center"/>
      <protection/>
    </xf>
    <xf numFmtId="200" fontId="5" fillId="34" borderId="26" xfId="0" applyNumberFormat="1" applyFont="1" applyFill="1" applyBorder="1" applyAlignment="1" applyProtection="1">
      <alignment horizontal="center" vertical="center"/>
      <protection/>
    </xf>
    <xf numFmtId="200" fontId="5" fillId="34" borderId="54" xfId="0" applyNumberFormat="1" applyFont="1" applyFill="1" applyBorder="1" applyAlignment="1">
      <alignment horizontal="center" vertical="center" wrapText="1"/>
    </xf>
    <xf numFmtId="200" fontId="5" fillId="34" borderId="16" xfId="0" applyNumberFormat="1" applyFont="1" applyFill="1" applyBorder="1" applyAlignment="1">
      <alignment horizontal="center" vertical="center" wrapText="1"/>
    </xf>
    <xf numFmtId="200" fontId="5" fillId="34" borderId="24" xfId="0" applyNumberFormat="1" applyFont="1" applyFill="1" applyBorder="1" applyAlignment="1" applyProtection="1">
      <alignment horizontal="center" vertical="center"/>
      <protection/>
    </xf>
    <xf numFmtId="20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>
      <alignment/>
    </xf>
    <xf numFmtId="198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197" fontId="3" fillId="35" borderId="37" xfId="0" applyNumberFormat="1" applyFont="1" applyFill="1" applyBorder="1" applyAlignment="1" applyProtection="1">
      <alignment horizontal="center" vertical="center"/>
      <protection/>
    </xf>
    <xf numFmtId="197" fontId="3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26" xfId="0" applyNumberFormat="1" applyFont="1" applyFill="1" applyBorder="1" applyAlignment="1" applyProtection="1">
      <alignment horizontal="center" vertical="center"/>
      <protection/>
    </xf>
    <xf numFmtId="197" fontId="32" fillId="35" borderId="41" xfId="0" applyNumberFormat="1" applyFont="1" applyFill="1" applyBorder="1" applyAlignment="1" applyProtection="1">
      <alignment horizontal="center" vertical="center"/>
      <protection/>
    </xf>
    <xf numFmtId="198" fontId="5" fillId="35" borderId="42" xfId="0" applyNumberFormat="1" applyFont="1" applyFill="1" applyBorder="1" applyAlignment="1" applyProtection="1">
      <alignment horizontal="center" vertical="center"/>
      <protection/>
    </xf>
    <xf numFmtId="197" fontId="5" fillId="35" borderId="26" xfId="0" applyNumberFormat="1" applyFont="1" applyFill="1" applyBorder="1" applyAlignment="1" applyProtection="1">
      <alignment horizontal="center" vertical="center"/>
      <protection/>
    </xf>
    <xf numFmtId="197" fontId="5" fillId="35" borderId="23" xfId="0" applyNumberFormat="1" applyFont="1" applyFill="1" applyBorder="1" applyAlignment="1" applyProtection="1">
      <alignment horizontal="center" vertical="center"/>
      <protection/>
    </xf>
    <xf numFmtId="197" fontId="7" fillId="35" borderId="37" xfId="0" applyNumberFormat="1" applyFont="1" applyFill="1" applyBorder="1" applyAlignment="1" applyProtection="1">
      <alignment horizontal="center" vertical="center"/>
      <protection/>
    </xf>
    <xf numFmtId="197" fontId="7" fillId="35" borderId="26" xfId="0" applyNumberFormat="1" applyFont="1" applyFill="1" applyBorder="1" applyAlignment="1" applyProtection="1">
      <alignment horizontal="center" vertical="center"/>
      <protection/>
    </xf>
    <xf numFmtId="197" fontId="7" fillId="35" borderId="23" xfId="0" applyNumberFormat="1" applyFont="1" applyFill="1" applyBorder="1" applyAlignment="1" applyProtection="1">
      <alignment horizontal="center" vertical="center"/>
      <protection/>
    </xf>
    <xf numFmtId="197" fontId="5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202" fontId="5" fillId="35" borderId="20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197" fontId="5" fillId="35" borderId="22" xfId="0" applyNumberFormat="1" applyFont="1" applyFill="1" applyBorder="1" applyAlignment="1" applyProtection="1">
      <alignment horizontal="center" vertical="center"/>
      <protection/>
    </xf>
    <xf numFmtId="201" fontId="5" fillId="35" borderId="43" xfId="0" applyNumberFormat="1" applyFont="1" applyFill="1" applyBorder="1" applyAlignment="1" applyProtection="1">
      <alignment horizontal="center" vertical="center"/>
      <protection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198" fontId="5" fillId="35" borderId="62" xfId="0" applyNumberFormat="1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49" fontId="3" fillId="35" borderId="45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97" fontId="7" fillId="35" borderId="31" xfId="0" applyNumberFormat="1" applyFont="1" applyFill="1" applyBorder="1" applyAlignment="1" applyProtection="1">
      <alignment horizontal="center" vertical="center"/>
      <protection/>
    </xf>
    <xf numFmtId="198" fontId="47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197" fontId="11" fillId="34" borderId="10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200" fontId="3" fillId="34" borderId="79" xfId="0" applyNumberFormat="1" applyFont="1" applyFill="1" applyBorder="1" applyAlignment="1" applyProtection="1">
      <alignment horizontal="center" vertical="center"/>
      <protection/>
    </xf>
    <xf numFmtId="200" fontId="3" fillId="0" borderId="7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200" fontId="5" fillId="0" borderId="0" xfId="0" applyNumberFormat="1" applyFont="1" applyFill="1" applyBorder="1" applyAlignment="1">
      <alignment horizontal="center" vertical="center" wrapText="1"/>
    </xf>
    <xf numFmtId="200" fontId="5" fillId="0" borderId="46" xfId="0" applyNumberFormat="1" applyFont="1" applyFill="1" applyBorder="1" applyAlignment="1">
      <alignment horizontal="center" vertical="center" wrapText="1"/>
    </xf>
    <xf numFmtId="198" fontId="5" fillId="34" borderId="12" xfId="0" applyNumberFormat="1" applyFont="1" applyFill="1" applyBorder="1" applyAlignment="1" applyProtection="1">
      <alignment horizontal="center" vertical="center"/>
      <protection/>
    </xf>
    <xf numFmtId="201" fontId="5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206" fontId="5" fillId="34" borderId="26" xfId="0" applyNumberFormat="1" applyFont="1" applyFill="1" applyBorder="1" applyAlignment="1" applyProtection="1">
      <alignment horizontal="center" vertical="center"/>
      <protection/>
    </xf>
    <xf numFmtId="206" fontId="3" fillId="34" borderId="10" xfId="0" applyNumberFormat="1" applyFont="1" applyFill="1" applyBorder="1" applyAlignment="1" applyProtection="1">
      <alignment horizontal="center" vertical="center"/>
      <protection/>
    </xf>
    <xf numFmtId="206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198" fontId="7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202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200" fontId="5" fillId="34" borderId="1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98" fontId="5" fillId="34" borderId="15" xfId="0" applyNumberFormat="1" applyFont="1" applyFill="1" applyBorder="1" applyAlignment="1" applyProtection="1">
      <alignment horizontal="center" vertical="center"/>
      <protection/>
    </xf>
    <xf numFmtId="200" fontId="3" fillId="34" borderId="10" xfId="0" applyNumberFormat="1" applyFont="1" applyFill="1" applyBorder="1" applyAlignment="1">
      <alignment horizontal="center" vertical="center"/>
    </xf>
    <xf numFmtId="198" fontId="5" fillId="34" borderId="26" xfId="0" applyNumberFormat="1" applyFont="1" applyFill="1" applyBorder="1" applyAlignment="1" applyProtection="1">
      <alignment horizontal="center" vertical="center"/>
      <protection/>
    </xf>
    <xf numFmtId="198" fontId="5" fillId="34" borderId="14" xfId="0" applyNumberFormat="1" applyFont="1" applyFill="1" applyBorder="1" applyAlignment="1" applyProtection="1">
      <alignment horizontal="center" vertical="center"/>
      <protection/>
    </xf>
    <xf numFmtId="198" fontId="3" fillId="34" borderId="42" xfId="0" applyNumberFormat="1" applyFont="1" applyFill="1" applyBorder="1" applyAlignment="1" applyProtection="1">
      <alignment horizontal="center" vertical="center"/>
      <protection/>
    </xf>
    <xf numFmtId="20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98" fontId="3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7" xfId="0" applyNumberFormat="1" applyFont="1" applyFill="1" applyBorder="1" applyAlignment="1" applyProtection="1">
      <alignment horizontal="center" vertical="center"/>
      <protection/>
    </xf>
    <xf numFmtId="198" fontId="5" fillId="34" borderId="46" xfId="0" applyNumberFormat="1" applyFont="1" applyFill="1" applyBorder="1" applyAlignment="1" applyProtection="1">
      <alignment horizontal="center" vertical="center"/>
      <protection/>
    </xf>
    <xf numFmtId="198" fontId="5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98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200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/>
    </xf>
    <xf numFmtId="200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198" fontId="5" fillId="36" borderId="21" xfId="0" applyNumberFormat="1" applyFont="1" applyFill="1" applyBorder="1" applyAlignment="1" applyProtection="1">
      <alignment horizontal="center" vertical="center"/>
      <protection/>
    </xf>
    <xf numFmtId="200" fontId="3" fillId="36" borderId="10" xfId="0" applyNumberFormat="1" applyFont="1" applyFill="1" applyBorder="1" applyAlignment="1" applyProtection="1">
      <alignment horizontal="center" vertical="center" wrapText="1"/>
      <protection/>
    </xf>
    <xf numFmtId="198" fontId="3" fillId="36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98" fontId="5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197" fontId="7" fillId="33" borderId="16" xfId="0" applyNumberFormat="1" applyFont="1" applyFill="1" applyBorder="1" applyAlignment="1" applyProtection="1">
      <alignment horizontal="center" vertical="center"/>
      <protection/>
    </xf>
    <xf numFmtId="197" fontId="7" fillId="33" borderId="14" xfId="0" applyNumberFormat="1" applyFont="1" applyFill="1" applyBorder="1" applyAlignment="1" applyProtection="1">
      <alignment horizontal="center" vertical="center"/>
      <protection/>
    </xf>
    <xf numFmtId="197" fontId="7" fillId="33" borderId="33" xfId="0" applyNumberFormat="1" applyFont="1" applyFill="1" applyBorder="1" applyAlignment="1" applyProtection="1">
      <alignment horizontal="center" vertical="center"/>
      <protection/>
    </xf>
    <xf numFmtId="197" fontId="5" fillId="33" borderId="16" xfId="0" applyNumberFormat="1" applyFont="1" applyFill="1" applyBorder="1" applyAlignment="1" applyProtection="1">
      <alignment horizontal="center" vertical="center"/>
      <protection/>
    </xf>
    <xf numFmtId="197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5" fillId="0" borderId="33" xfId="0" applyNumberFormat="1" applyFont="1" applyFill="1" applyBorder="1" applyAlignment="1" applyProtection="1">
      <alignment horizontal="center" vertical="center"/>
      <protection/>
    </xf>
    <xf numFmtId="196" fontId="5" fillId="0" borderId="16" xfId="0" applyNumberFormat="1" applyFont="1" applyFill="1" applyBorder="1" applyAlignment="1" applyProtection="1">
      <alignment horizontal="center" vertical="center"/>
      <protection/>
    </xf>
    <xf numFmtId="196" fontId="5" fillId="0" borderId="37" xfId="0" applyNumberFormat="1" applyFont="1" applyFill="1" applyBorder="1" applyAlignment="1" applyProtection="1">
      <alignment horizontal="center" vertical="center"/>
      <protection/>
    </xf>
    <xf numFmtId="196" fontId="5" fillId="0" borderId="41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7" fontId="5" fillId="0" borderId="22" xfId="0" applyNumberFormat="1" applyFont="1" applyFill="1" applyBorder="1" applyAlignment="1" applyProtection="1">
      <alignment horizontal="center" vertical="center"/>
      <protection/>
    </xf>
    <xf numFmtId="196" fontId="5" fillId="0" borderId="75" xfId="0" applyNumberFormat="1" applyFont="1" applyFill="1" applyBorder="1" applyAlignment="1" applyProtection="1">
      <alignment horizontal="center" vertical="center"/>
      <protection/>
    </xf>
    <xf numFmtId="196" fontId="5" fillId="0" borderId="7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 wrapText="1"/>
    </xf>
    <xf numFmtId="196" fontId="5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8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198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 applyProtection="1">
      <alignment horizontal="center" vertical="center"/>
      <protection/>
    </xf>
    <xf numFmtId="196" fontId="5" fillId="0" borderId="36" xfId="0" applyNumberFormat="1" applyFont="1" applyFill="1" applyBorder="1" applyAlignment="1" applyProtection="1">
      <alignment horizontal="center" vertical="center"/>
      <protection/>
    </xf>
    <xf numFmtId="196" fontId="5" fillId="0" borderId="82" xfId="0" applyNumberFormat="1" applyFont="1" applyFill="1" applyBorder="1" applyAlignment="1" applyProtection="1">
      <alignment horizontal="center" vertical="center"/>
      <protection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0" fontId="4" fillId="0" borderId="43" xfId="56" applyFont="1" applyBorder="1" applyAlignment="1">
      <alignment horizontal="center"/>
      <protection/>
    </xf>
    <xf numFmtId="0" fontId="4" fillId="0" borderId="87" xfId="56" applyFont="1" applyBorder="1" applyAlignment="1">
      <alignment horizontal="center"/>
      <protection/>
    </xf>
    <xf numFmtId="0" fontId="8" fillId="0" borderId="33" xfId="56" applyFont="1" applyBorder="1" applyAlignment="1">
      <alignment horizontal="center" vertical="center"/>
      <protection/>
    </xf>
    <xf numFmtId="49" fontId="4" fillId="0" borderId="20" xfId="56" applyNumberFormat="1" applyFont="1" applyBorder="1" applyAlignment="1">
      <alignment horizontal="center" vertical="center"/>
      <protection/>
    </xf>
    <xf numFmtId="49" fontId="4" fillId="0" borderId="25" xfId="56" applyNumberFormat="1" applyFont="1" applyBorder="1" applyAlignment="1">
      <alignment horizontal="center" vertical="center"/>
      <protection/>
    </xf>
    <xf numFmtId="0" fontId="8" fillId="0" borderId="51" xfId="56" applyFont="1" applyBorder="1" applyAlignment="1">
      <alignment horizontal="center" vertical="center"/>
      <protection/>
    </xf>
    <xf numFmtId="0" fontId="4" fillId="0" borderId="10" xfId="56" applyFont="1" applyBorder="1">
      <alignment/>
      <protection/>
    </xf>
    <xf numFmtId="0" fontId="4" fillId="0" borderId="15" xfId="56" applyFont="1" applyBorder="1">
      <alignment/>
      <protection/>
    </xf>
    <xf numFmtId="0" fontId="4" fillId="0" borderId="20" xfId="56" applyFont="1" applyBorder="1">
      <alignment/>
      <protection/>
    </xf>
    <xf numFmtId="0" fontId="4" fillId="0" borderId="25" xfId="56" applyFont="1" applyBorder="1">
      <alignment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74" xfId="5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3" xfId="56" applyFont="1" applyBorder="1" applyAlignment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56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9" fillId="0" borderId="15" xfId="56" applyFont="1" applyBorder="1">
      <alignment/>
      <protection/>
    </xf>
    <xf numFmtId="0" fontId="29" fillId="0" borderId="25" xfId="56" applyFont="1" applyBorder="1">
      <alignment/>
      <protection/>
    </xf>
    <xf numFmtId="0" fontId="3" fillId="0" borderId="2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0" xfId="0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54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198" fontId="5" fillId="0" borderId="37" xfId="0" applyNumberFormat="1" applyFont="1" applyFill="1" applyBorder="1" applyAlignment="1" applyProtection="1">
      <alignment horizontal="center" vertical="center"/>
      <protection/>
    </xf>
    <xf numFmtId="200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98" fontId="5" fillId="0" borderId="65" xfId="0" applyNumberFormat="1" applyFont="1" applyFill="1" applyBorder="1" applyAlignment="1" applyProtection="1">
      <alignment horizontal="center" vertical="center"/>
      <protection/>
    </xf>
    <xf numFmtId="202" fontId="5" fillId="0" borderId="28" xfId="0" applyNumberFormat="1" applyFont="1" applyFill="1" applyBorder="1" applyAlignment="1">
      <alignment horizontal="center" vertical="center" wrapText="1"/>
    </xf>
    <xf numFmtId="198" fontId="5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74" xfId="0" applyFont="1" applyFill="1" applyBorder="1" applyAlignment="1">
      <alignment horizontal="center" vertical="center" wrapText="1"/>
    </xf>
    <xf numFmtId="0" fontId="5" fillId="34" borderId="54" xfId="54" applyNumberFormat="1" applyFont="1" applyFill="1" applyBorder="1" applyAlignment="1" applyProtection="1">
      <alignment horizontal="left" vertical="center"/>
      <protection/>
    </xf>
    <xf numFmtId="0" fontId="5" fillId="0" borderId="3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 applyProtection="1">
      <alignment vertical="center"/>
      <protection/>
    </xf>
    <xf numFmtId="0" fontId="11" fillId="0" borderId="73" xfId="0" applyFont="1" applyFill="1" applyBorder="1" applyAlignment="1">
      <alignment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97" fontId="11" fillId="0" borderId="0" xfId="0" applyNumberFormat="1" applyFont="1" applyFill="1" applyBorder="1" applyAlignment="1">
      <alignment/>
    </xf>
    <xf numFmtId="197" fontId="11" fillId="34" borderId="0" xfId="0" applyNumberFormat="1" applyFont="1" applyFill="1" applyBorder="1" applyAlignment="1">
      <alignment/>
    </xf>
    <xf numFmtId="198" fontId="1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6" fontId="5" fillId="0" borderId="0" xfId="55" applyNumberFormat="1" applyFont="1" applyFill="1" applyBorder="1" applyAlignment="1" applyProtection="1">
      <alignment horizontal="left" vertical="center"/>
      <protection/>
    </xf>
    <xf numFmtId="20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right" vertical="center"/>
      <protection/>
    </xf>
    <xf numFmtId="196" fontId="5" fillId="0" borderId="0" xfId="55" applyNumberFormat="1" applyFont="1" applyFill="1" applyBorder="1" applyAlignment="1" applyProtection="1">
      <alignment horizontal="right" vertical="center"/>
      <protection/>
    </xf>
    <xf numFmtId="200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54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vertical="center" wrapText="1"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97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1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88" xfId="0" applyNumberFormat="1" applyFont="1" applyFill="1" applyBorder="1" applyAlignment="1">
      <alignment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198" fontId="5" fillId="37" borderId="17" xfId="0" applyNumberFormat="1" applyFont="1" applyFill="1" applyBorder="1" applyAlignment="1" applyProtection="1">
      <alignment vertical="center"/>
      <protection/>
    </xf>
    <xf numFmtId="198" fontId="5" fillId="37" borderId="30" xfId="0" applyNumberFormat="1" applyFont="1" applyFill="1" applyBorder="1" applyAlignment="1" applyProtection="1">
      <alignment vertical="center"/>
      <protection/>
    </xf>
    <xf numFmtId="198" fontId="5" fillId="37" borderId="88" xfId="0" applyNumberFormat="1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/>
    </xf>
    <xf numFmtId="49" fontId="3" fillId="37" borderId="43" xfId="0" applyNumberFormat="1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198" fontId="5" fillId="37" borderId="10" xfId="0" applyNumberFormat="1" applyFont="1" applyFill="1" applyBorder="1" applyAlignment="1" applyProtection="1">
      <alignment vertical="center"/>
      <protection/>
    </xf>
    <xf numFmtId="198" fontId="5" fillId="37" borderId="22" xfId="0" applyNumberFormat="1" applyFont="1" applyFill="1" applyBorder="1" applyAlignment="1" applyProtection="1">
      <alignment vertical="center"/>
      <protection/>
    </xf>
    <xf numFmtId="198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>
      <alignment horizontal="center" vertical="center" wrapText="1"/>
    </xf>
    <xf numFmtId="201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vertical="center" wrapText="1"/>
    </xf>
    <xf numFmtId="198" fontId="5" fillId="37" borderId="10" xfId="0" applyNumberFormat="1" applyFont="1" applyFill="1" applyBorder="1" applyAlignment="1" applyProtection="1">
      <alignment horizontal="center" vertical="center"/>
      <protection/>
    </xf>
    <xf numFmtId="198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horizontal="center" vertical="center" wrapText="1"/>
    </xf>
    <xf numFmtId="198" fontId="0" fillId="37" borderId="0" xfId="0" applyNumberFormat="1" applyFont="1" applyFill="1" applyAlignment="1">
      <alignment/>
    </xf>
    <xf numFmtId="49" fontId="5" fillId="37" borderId="43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horizontal="center" vertical="center" wrapText="1"/>
    </xf>
    <xf numFmtId="49" fontId="3" fillId="37" borderId="43" xfId="0" applyNumberFormat="1" applyFont="1" applyFill="1" applyBorder="1" applyAlignment="1">
      <alignment vertical="center" wrapText="1"/>
    </xf>
    <xf numFmtId="49" fontId="5" fillId="37" borderId="42" xfId="0" applyNumberFormat="1" applyFont="1" applyFill="1" applyBorder="1" applyAlignment="1">
      <alignment vertical="center" wrapText="1"/>
    </xf>
    <xf numFmtId="0" fontId="5" fillId="37" borderId="12" xfId="0" applyFont="1" applyFill="1" applyBorder="1" applyAlignment="1">
      <alignment horizontal="center" vertical="center" wrapText="1"/>
    </xf>
    <xf numFmtId="198" fontId="5" fillId="37" borderId="12" xfId="0" applyNumberFormat="1" applyFont="1" applyFill="1" applyBorder="1" applyAlignment="1" applyProtection="1">
      <alignment vertical="center"/>
      <protection/>
    </xf>
    <xf numFmtId="198" fontId="5" fillId="37" borderId="31" xfId="0" applyNumberFormat="1" applyFont="1" applyFill="1" applyBorder="1" applyAlignment="1" applyProtection="1">
      <alignment vertical="center"/>
      <protection/>
    </xf>
    <xf numFmtId="198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49" fontId="3" fillId="37" borderId="68" xfId="0" applyNumberFormat="1" applyFont="1" applyFill="1" applyBorder="1" applyAlignment="1">
      <alignment vertical="center" wrapText="1"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/>
    </xf>
    <xf numFmtId="198" fontId="7" fillId="37" borderId="26" xfId="0" applyNumberFormat="1" applyFont="1" applyFill="1" applyBorder="1" applyAlignment="1" applyProtection="1">
      <alignment vertical="center"/>
      <protection/>
    </xf>
    <xf numFmtId="0" fontId="11" fillId="37" borderId="23" xfId="0" applyFont="1" applyFill="1" applyBorder="1" applyAlignment="1">
      <alignment/>
    </xf>
    <xf numFmtId="49" fontId="5" fillId="37" borderId="10" xfId="0" applyNumberFormat="1" applyFont="1" applyFill="1" applyBorder="1" applyAlignment="1">
      <alignment horizontal="center" vertical="center"/>
    </xf>
    <xf numFmtId="0" fontId="5" fillId="37" borderId="13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98" fontId="7" fillId="37" borderId="10" xfId="0" applyNumberFormat="1" applyFont="1" applyFill="1" applyBorder="1" applyAlignment="1" applyProtection="1">
      <alignment vertical="center"/>
      <protection/>
    </xf>
    <xf numFmtId="0" fontId="11" fillId="37" borderId="20" xfId="0" applyFont="1" applyFill="1" applyBorder="1" applyAlignment="1">
      <alignment/>
    </xf>
    <xf numFmtId="0" fontId="5" fillId="37" borderId="13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49" fontId="3" fillId="37" borderId="68" xfId="0" applyNumberFormat="1" applyFont="1" applyFill="1" applyBorder="1" applyAlignment="1">
      <alignment horizontal="left" vertical="center" wrapText="1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22" xfId="0" applyFont="1" applyFill="1" applyBorder="1" applyAlignment="1">
      <alignment/>
    </xf>
    <xf numFmtId="201" fontId="5" fillId="37" borderId="42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>
      <alignment horizontal="center" vertical="center"/>
    </xf>
    <xf numFmtId="49" fontId="5" fillId="37" borderId="13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0" fontId="5" fillId="37" borderId="43" xfId="0" applyFont="1" applyFill="1" applyBorder="1" applyAlignment="1">
      <alignment horizontal="center" vertical="center"/>
    </xf>
    <xf numFmtId="49" fontId="5" fillId="37" borderId="21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left" vertical="center" wrapText="1"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10" xfId="0" applyFont="1" applyFill="1" applyBorder="1" applyAlignment="1">
      <alignment vertical="center"/>
    </xf>
    <xf numFmtId="200" fontId="5" fillId="37" borderId="43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/>
    </xf>
    <xf numFmtId="198" fontId="5" fillId="37" borderId="87" xfId="0" applyNumberFormat="1" applyFont="1" applyFill="1" applyBorder="1" applyAlignment="1" applyProtection="1">
      <alignment horizontal="center" vertical="center"/>
      <protection/>
    </xf>
    <xf numFmtId="198" fontId="5" fillId="37" borderId="37" xfId="0" applyNumberFormat="1" applyFont="1" applyFill="1" applyBorder="1" applyAlignment="1" applyProtection="1">
      <alignment horizontal="center" vertical="center"/>
      <protection/>
    </xf>
    <xf numFmtId="198" fontId="5" fillId="37" borderId="18" xfId="0" applyNumberFormat="1" applyFont="1" applyFill="1" applyBorder="1" applyAlignment="1" applyProtection="1">
      <alignment horizontal="center" vertical="center"/>
      <protection/>
    </xf>
    <xf numFmtId="200" fontId="5" fillId="37" borderId="75" xfId="0" applyNumberFormat="1" applyFont="1" applyFill="1" applyBorder="1" applyAlignment="1">
      <alignment horizontal="center" vertical="center" wrapText="1"/>
    </xf>
    <xf numFmtId="197" fontId="7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65" xfId="0" applyNumberFormat="1" applyFont="1" applyFill="1" applyBorder="1" applyAlignment="1" applyProtection="1">
      <alignment horizontal="center" vertical="center"/>
      <protection/>
    </xf>
    <xf numFmtId="197" fontId="7" fillId="37" borderId="22" xfId="0" applyNumberFormat="1" applyFont="1" applyFill="1" applyBorder="1" applyAlignment="1" applyProtection="1">
      <alignment horizontal="center" vertical="center"/>
      <protection/>
    </xf>
    <xf numFmtId="2" fontId="0" fillId="37" borderId="0" xfId="0" applyNumberFormat="1" applyFont="1" applyFill="1" applyAlignment="1">
      <alignment/>
    </xf>
    <xf numFmtId="0" fontId="5" fillId="37" borderId="26" xfId="0" applyFont="1" applyFill="1" applyBorder="1" applyAlignment="1">
      <alignment horizontal="center" vertical="center" wrapText="1"/>
    </xf>
    <xf numFmtId="197" fontId="7" fillId="37" borderId="23" xfId="0" applyNumberFormat="1" applyFont="1" applyFill="1" applyBorder="1" applyAlignment="1" applyProtection="1">
      <alignment horizontal="center" vertical="center"/>
      <protection/>
    </xf>
    <xf numFmtId="198" fontId="5" fillId="37" borderId="42" xfId="0" applyNumberFormat="1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>
      <alignment horizontal="center" vertical="center" wrapText="1"/>
    </xf>
    <xf numFmtId="0" fontId="27" fillId="37" borderId="43" xfId="0" applyFont="1" applyFill="1" applyBorder="1" applyAlignment="1">
      <alignment horizontal="center"/>
    </xf>
    <xf numFmtId="0" fontId="43" fillId="37" borderId="0" xfId="0" applyFont="1" applyFill="1" applyAlignment="1">
      <alignment/>
    </xf>
    <xf numFmtId="49" fontId="5" fillId="37" borderId="42" xfId="0" applyNumberFormat="1" applyFont="1" applyFill="1" applyBorder="1" applyAlignment="1">
      <alignment horizontal="center" vertical="center" wrapText="1"/>
    </xf>
    <xf numFmtId="0" fontId="5" fillId="37" borderId="43" xfId="0" applyFont="1" applyFill="1" applyBorder="1" applyAlignment="1">
      <alignment horizontal="left" vertical="center" wrapText="1"/>
    </xf>
    <xf numFmtId="199" fontId="5" fillId="37" borderId="26" xfId="0" applyNumberFormat="1" applyFont="1" applyFill="1" applyBorder="1" applyAlignment="1" applyProtection="1">
      <alignment vertical="center" wrapText="1"/>
      <protection/>
    </xf>
    <xf numFmtId="199" fontId="5" fillId="37" borderId="10" xfId="0" applyNumberFormat="1" applyFont="1" applyFill="1" applyBorder="1" applyAlignment="1" applyProtection="1">
      <alignment vertical="center" wrapText="1"/>
      <protection/>
    </xf>
    <xf numFmtId="49" fontId="5" fillId="37" borderId="42" xfId="0" applyNumberFormat="1" applyFont="1" applyFill="1" applyBorder="1" applyAlignment="1">
      <alignment vertical="center" wrapText="1"/>
    </xf>
    <xf numFmtId="49" fontId="3" fillId="37" borderId="4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197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20" xfId="0" applyFont="1" applyFill="1" applyBorder="1" applyAlignment="1">
      <alignment horizontal="center" vertical="center" wrapText="1"/>
    </xf>
    <xf numFmtId="196" fontId="3" fillId="0" borderId="0" xfId="55" applyNumberFormat="1" applyFont="1" applyFill="1" applyBorder="1" applyAlignment="1" applyProtection="1">
      <alignment vertical="center"/>
      <protection/>
    </xf>
    <xf numFmtId="49" fontId="5" fillId="0" borderId="0" xfId="55" applyNumberFormat="1" applyFont="1" applyFill="1" applyBorder="1" applyAlignment="1">
      <alignment vertical="center" wrapText="1"/>
      <protection/>
    </xf>
    <xf numFmtId="196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200" fontId="0" fillId="0" borderId="0" xfId="0" applyNumberFormat="1" applyFont="1" applyFill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5" fillId="37" borderId="10" xfId="55" applyNumberFormat="1" applyFont="1" applyFill="1" applyBorder="1" applyAlignment="1">
      <alignment horizontal="center" vertical="center" wrapText="1"/>
      <protection/>
    </xf>
    <xf numFmtId="49" fontId="5" fillId="37" borderId="10" xfId="54" applyNumberFormat="1" applyFont="1" applyFill="1" applyBorder="1" applyAlignment="1">
      <alignment horizontal="center" vertical="center" wrapText="1"/>
      <protection/>
    </xf>
    <xf numFmtId="0" fontId="5" fillId="37" borderId="10" xfId="54" applyNumberFormat="1" applyFont="1" applyFill="1" applyBorder="1" applyAlignment="1">
      <alignment horizontal="center" vertical="center" wrapText="1"/>
      <protection/>
    </xf>
    <xf numFmtId="49" fontId="54" fillId="37" borderId="10" xfId="54" applyNumberFormat="1" applyFont="1" applyFill="1" applyBorder="1" applyAlignment="1">
      <alignment horizontal="center" vertical="center" wrapText="1"/>
      <protection/>
    </xf>
    <xf numFmtId="49" fontId="5" fillId="0" borderId="45" xfId="0" applyNumberFormat="1" applyFont="1" applyFill="1" applyBorder="1" applyAlignment="1">
      <alignment horizontal="center" vertical="center"/>
    </xf>
    <xf numFmtId="199" fontId="5" fillId="0" borderId="45" xfId="0" applyNumberFormat="1" applyFont="1" applyFill="1" applyBorder="1" applyAlignment="1" applyProtection="1">
      <alignment vertical="center" wrapText="1"/>
      <protection/>
    </xf>
    <xf numFmtId="0" fontId="11" fillId="0" borderId="47" xfId="0" applyFont="1" applyFill="1" applyBorder="1" applyAlignment="1">
      <alignment/>
    </xf>
    <xf numFmtId="198" fontId="5" fillId="0" borderId="24" xfId="0" applyNumberFormat="1" applyFont="1" applyFill="1" applyBorder="1" applyAlignment="1" applyProtection="1">
      <alignment horizontal="center" vertical="center"/>
      <protection/>
    </xf>
    <xf numFmtId="202" fontId="5" fillId="0" borderId="87" xfId="0" applyNumberFormat="1" applyFont="1" applyFill="1" applyBorder="1" applyAlignment="1" applyProtection="1">
      <alignment horizontal="center" vertical="center"/>
      <protection/>
    </xf>
    <xf numFmtId="1" fontId="5" fillId="0" borderId="74" xfId="0" applyNumberFormat="1" applyFont="1" applyFill="1" applyBorder="1" applyAlignment="1">
      <alignment horizontal="center" vertical="center"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horizontal="center" vertical="center" wrapText="1"/>
    </xf>
    <xf numFmtId="1" fontId="5" fillId="0" borderId="74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37" borderId="0" xfId="55" applyFont="1" applyFill="1" applyBorder="1" applyAlignment="1">
      <alignment horizontal="center" vertical="center" wrapText="1"/>
      <protection/>
    </xf>
    <xf numFmtId="0" fontId="0" fillId="37" borderId="0" xfId="0" applyFont="1" applyFill="1" applyBorder="1" applyAlignment="1">
      <alignment/>
    </xf>
    <xf numFmtId="200" fontId="0" fillId="37" borderId="0" xfId="0" applyNumberFormat="1" applyFont="1" applyFill="1" applyBorder="1" applyAlignment="1">
      <alignment/>
    </xf>
    <xf numFmtId="1" fontId="3" fillId="37" borderId="10" xfId="55" applyNumberFormat="1" applyFont="1" applyFill="1" applyBorder="1" applyAlignment="1">
      <alignment horizontal="center" vertical="center"/>
      <protection/>
    </xf>
    <xf numFmtId="196" fontId="5" fillId="37" borderId="0" xfId="55" applyNumberFormat="1" applyFont="1" applyFill="1" applyBorder="1" applyAlignment="1" applyProtection="1">
      <alignment horizontal="left" vertical="center"/>
      <protection/>
    </xf>
    <xf numFmtId="200" fontId="5" fillId="0" borderId="89" xfId="0" applyNumberFormat="1" applyFont="1" applyFill="1" applyBorder="1" applyAlignment="1">
      <alignment horizontal="center" vertical="center" wrapText="1"/>
    </xf>
    <xf numFmtId="200" fontId="5" fillId="0" borderId="75" xfId="0" applyNumberFormat="1" applyFont="1" applyFill="1" applyBorder="1" applyAlignment="1" applyProtection="1">
      <alignment horizontal="center" vertical="center"/>
      <protection/>
    </xf>
    <xf numFmtId="200" fontId="5" fillId="0" borderId="76" xfId="0" applyNumberFormat="1" applyFont="1" applyFill="1" applyBorder="1" applyAlignment="1">
      <alignment horizontal="center" vertical="center" wrapText="1"/>
    </xf>
    <xf numFmtId="200" fontId="5" fillId="0" borderId="82" xfId="0" applyNumberFormat="1" applyFont="1" applyFill="1" applyBorder="1" applyAlignment="1">
      <alignment horizontal="center" vertical="center" wrapText="1"/>
    </xf>
    <xf numFmtId="200" fontId="5" fillId="0" borderId="73" xfId="0" applyNumberFormat="1" applyFont="1" applyFill="1" applyBorder="1" applyAlignment="1" applyProtection="1">
      <alignment horizontal="center" vertical="center"/>
      <protection/>
    </xf>
    <xf numFmtId="199" fontId="5" fillId="37" borderId="10" xfId="0" applyNumberFormat="1" applyFont="1" applyFill="1" applyBorder="1" applyAlignment="1" applyProtection="1">
      <alignment horizontal="center" vertical="center" wrapText="1"/>
      <protection/>
    </xf>
    <xf numFmtId="199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3" fillId="37" borderId="71" xfId="0" applyNumberFormat="1" applyFont="1" applyFill="1" applyBorder="1" applyAlignment="1">
      <alignment horizontal="left" vertical="center" wrapText="1"/>
    </xf>
    <xf numFmtId="199" fontId="5" fillId="37" borderId="20" xfId="0" applyNumberFormat="1" applyFont="1" applyFill="1" applyBorder="1" applyAlignment="1" applyProtection="1">
      <alignment vertical="center" wrapText="1"/>
      <protection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10" xfId="0" applyNumberFormat="1" applyFont="1" applyFill="1" applyBorder="1" applyAlignment="1" applyProtection="1">
      <alignment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11" fillId="37" borderId="10" xfId="0" applyFont="1" applyFill="1" applyBorder="1" applyAlignment="1">
      <alignment/>
    </xf>
    <xf numFmtId="196" fontId="5" fillId="37" borderId="13" xfId="0" applyNumberFormat="1" applyFont="1" applyFill="1" applyBorder="1" applyAlignment="1" applyProtection="1">
      <alignment horizontal="center" vertical="center" wrapText="1"/>
      <protection/>
    </xf>
    <xf numFmtId="0" fontId="5" fillId="37" borderId="18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2" fontId="0" fillId="37" borderId="0" xfId="0" applyNumberFormat="1" applyFont="1" applyFill="1" applyBorder="1" applyAlignment="1">
      <alignment/>
    </xf>
    <xf numFmtId="0" fontId="11" fillId="37" borderId="0" xfId="0" applyFont="1" applyFill="1" applyBorder="1" applyAlignment="1">
      <alignment/>
    </xf>
    <xf numFmtId="0" fontId="55" fillId="37" borderId="10" xfId="0" applyFont="1" applyFill="1" applyBorder="1" applyAlignment="1">
      <alignment horizontal="center"/>
    </xf>
    <xf numFmtId="0" fontId="0" fillId="37" borderId="61" xfId="0" applyFont="1" applyFill="1" applyBorder="1" applyAlignment="1">
      <alignment/>
    </xf>
    <xf numFmtId="198" fontId="5" fillId="37" borderId="48" xfId="0" applyNumberFormat="1" applyFont="1" applyFill="1" applyBorder="1" applyAlignment="1" applyProtection="1">
      <alignment horizontal="center" vertical="center"/>
      <protection/>
    </xf>
    <xf numFmtId="198" fontId="5" fillId="37" borderId="32" xfId="0" applyNumberFormat="1" applyFont="1" applyFill="1" applyBorder="1" applyAlignment="1" applyProtection="1">
      <alignment horizontal="center" vertical="center"/>
      <protection/>
    </xf>
    <xf numFmtId="197" fontId="0" fillId="37" borderId="0" xfId="0" applyNumberFormat="1" applyFont="1" applyFill="1" applyAlignment="1">
      <alignment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97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90" xfId="0" applyNumberFormat="1" applyFont="1" applyFill="1" applyBorder="1" applyAlignment="1" applyProtection="1">
      <alignment horizontal="center" vertical="center"/>
      <protection/>
    </xf>
    <xf numFmtId="1" fontId="5" fillId="0" borderId="87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 wrapText="1"/>
    </xf>
    <xf numFmtId="196" fontId="5" fillId="0" borderId="82" xfId="0" applyNumberFormat="1" applyFont="1" applyFill="1" applyBorder="1" applyAlignment="1" applyProtection="1">
      <alignment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5" fillId="0" borderId="91" xfId="0" applyNumberFormat="1" applyFont="1" applyFill="1" applyBorder="1" applyAlignment="1">
      <alignment vertical="center" wrapText="1"/>
    </xf>
    <xf numFmtId="49" fontId="5" fillId="0" borderId="43" xfId="0" applyNumberFormat="1" applyFont="1" applyFill="1" applyBorder="1" applyAlignment="1">
      <alignment horizontal="center" vertical="center"/>
    </xf>
    <xf numFmtId="49" fontId="5" fillId="0" borderId="87" xfId="0" applyNumberFormat="1" applyFont="1" applyFill="1" applyBorder="1" applyAlignment="1">
      <alignment horizontal="center" vertical="center"/>
    </xf>
    <xf numFmtId="200" fontId="5" fillId="0" borderId="86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98" fontId="5" fillId="0" borderId="86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37" borderId="52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>
      <alignment horizontal="center" vertical="center" wrapText="1"/>
    </xf>
    <xf numFmtId="49" fontId="5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92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/>
    </xf>
    <xf numFmtId="0" fontId="5" fillId="37" borderId="21" xfId="0" applyNumberFormat="1" applyFont="1" applyFill="1" applyBorder="1" applyAlignment="1">
      <alignment horizontal="center" vertical="center"/>
    </xf>
    <xf numFmtId="49" fontId="5" fillId="37" borderId="71" xfId="0" applyNumberFormat="1" applyFont="1" applyFill="1" applyBorder="1" applyAlignment="1">
      <alignment horizontal="left" vertical="center" wrapText="1"/>
    </xf>
    <xf numFmtId="0" fontId="3" fillId="37" borderId="71" xfId="0" applyFont="1" applyFill="1" applyBorder="1" applyAlignment="1">
      <alignment horizontal="left" vertical="center" wrapText="1"/>
    </xf>
    <xf numFmtId="49" fontId="3" fillId="37" borderId="71" xfId="0" applyNumberFormat="1" applyFont="1" applyFill="1" applyBorder="1" applyAlignment="1">
      <alignment vertical="center" wrapText="1"/>
    </xf>
    <xf numFmtId="49" fontId="5" fillId="37" borderId="71" xfId="0" applyNumberFormat="1" applyFont="1" applyFill="1" applyBorder="1" applyAlignment="1">
      <alignment horizontal="left" vertical="justify" wrapText="1"/>
    </xf>
    <xf numFmtId="49" fontId="5" fillId="37" borderId="92" xfId="0" applyNumberFormat="1" applyFont="1" applyFill="1" applyBorder="1" applyAlignment="1">
      <alignment horizontal="left" vertical="center" wrapText="1"/>
    </xf>
    <xf numFmtId="0" fontId="5" fillId="37" borderId="16" xfId="0" applyNumberFormat="1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>
      <alignment horizontal="center" vertical="center"/>
    </xf>
    <xf numFmtId="199" fontId="5" fillId="37" borderId="14" xfId="0" applyNumberFormat="1" applyFont="1" applyFill="1" applyBorder="1" applyAlignment="1" applyProtection="1">
      <alignment horizontal="center" vertical="center" wrapText="1"/>
      <protection/>
    </xf>
    <xf numFmtId="199" fontId="5" fillId="37" borderId="33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49" fontId="5" fillId="37" borderId="20" xfId="0" applyNumberFormat="1" applyFont="1" applyFill="1" applyBorder="1" applyAlignment="1">
      <alignment horizontal="center" vertical="center"/>
    </xf>
    <xf numFmtId="202" fontId="5" fillId="37" borderId="20" xfId="0" applyNumberFormat="1" applyFont="1" applyFill="1" applyBorder="1" applyAlignment="1" applyProtection="1">
      <alignment horizontal="center" vertical="center" wrapText="1"/>
      <protection/>
    </xf>
    <xf numFmtId="197" fontId="5" fillId="37" borderId="20" xfId="0" applyNumberFormat="1" applyFont="1" applyFill="1" applyBorder="1" applyAlignment="1" applyProtection="1">
      <alignment horizontal="center" vertical="center"/>
      <protection/>
    </xf>
    <xf numFmtId="198" fontId="5" fillId="37" borderId="52" xfId="0" applyNumberFormat="1" applyFont="1" applyFill="1" applyBorder="1" applyAlignment="1" applyProtection="1">
      <alignment horizontal="center" vertical="center"/>
      <protection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200" fontId="5" fillId="37" borderId="71" xfId="0" applyNumberFormat="1" applyFont="1" applyFill="1" applyBorder="1" applyAlignment="1" applyProtection="1">
      <alignment horizontal="center" vertical="center" wrapText="1"/>
      <protection/>
    </xf>
    <xf numFmtId="200" fontId="5" fillId="37" borderId="71" xfId="0" applyNumberFormat="1" applyFont="1" applyFill="1" applyBorder="1" applyAlignment="1" applyProtection="1">
      <alignment horizontal="center" vertical="center"/>
      <protection/>
    </xf>
    <xf numFmtId="0" fontId="5" fillId="37" borderId="71" xfId="0" applyNumberFormat="1" applyFont="1" applyFill="1" applyBorder="1" applyAlignment="1" applyProtection="1">
      <alignment horizontal="center" vertical="center"/>
      <protection/>
    </xf>
    <xf numFmtId="201" fontId="5" fillId="37" borderId="71" xfId="0" applyNumberFormat="1" applyFont="1" applyFill="1" applyBorder="1" applyAlignment="1" applyProtection="1">
      <alignment horizontal="center" vertical="center"/>
      <protection/>
    </xf>
    <xf numFmtId="198" fontId="5" fillId="37" borderId="92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43" xfId="54" applyNumberFormat="1" applyFont="1" applyFill="1" applyBorder="1" applyAlignment="1" applyProtection="1">
      <alignment horizontal="center" vertical="center"/>
      <protection/>
    </xf>
    <xf numFmtId="49" fontId="3" fillId="37" borderId="87" xfId="54" applyNumberFormat="1" applyFont="1" applyFill="1" applyBorder="1" applyAlignment="1" applyProtection="1">
      <alignment horizontal="center" vertical="center"/>
      <protection/>
    </xf>
    <xf numFmtId="49" fontId="5" fillId="37" borderId="42" xfId="54" applyNumberFormat="1" applyFont="1" applyFill="1" applyBorder="1" applyAlignment="1" applyProtection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center" vertical="center"/>
      <protection/>
    </xf>
    <xf numFmtId="49" fontId="56" fillId="37" borderId="65" xfId="54" applyNumberFormat="1" applyFont="1" applyFill="1" applyBorder="1" applyAlignment="1">
      <alignment vertical="center" wrapText="1"/>
      <protection/>
    </xf>
    <xf numFmtId="49" fontId="3" fillId="37" borderId="43" xfId="55" applyNumberFormat="1" applyFont="1" applyFill="1" applyBorder="1" applyAlignment="1">
      <alignment horizontal="left" vertical="center" wrapText="1"/>
      <protection/>
    </xf>
    <xf numFmtId="49" fontId="5" fillId="37" borderId="43" xfId="55" applyNumberFormat="1" applyFont="1" applyFill="1" applyBorder="1" applyAlignment="1">
      <alignment horizontal="left" vertical="center" wrapText="1"/>
      <protection/>
    </xf>
    <xf numFmtId="49" fontId="3" fillId="37" borderId="87" xfId="55" applyNumberFormat="1" applyFont="1" applyFill="1" applyBorder="1" applyAlignment="1">
      <alignment horizontal="left" vertical="center" wrapText="1"/>
      <protection/>
    </xf>
    <xf numFmtId="0" fontId="5" fillId="37" borderId="16" xfId="54" applyFont="1" applyFill="1" applyBorder="1" applyAlignment="1">
      <alignment horizontal="center" vertical="center" wrapText="1"/>
      <protection/>
    </xf>
    <xf numFmtId="49" fontId="5" fillId="37" borderId="14" xfId="54" applyNumberFormat="1" applyFont="1" applyFill="1" applyBorder="1" applyAlignment="1">
      <alignment horizontal="center" vertical="center" wrapText="1"/>
      <protection/>
    </xf>
    <xf numFmtId="196" fontId="5" fillId="37" borderId="36" xfId="54" applyNumberFormat="1" applyFont="1" applyFill="1" applyBorder="1" applyAlignment="1" applyProtection="1">
      <alignment horizontal="center" vertical="center" wrapText="1"/>
      <protection/>
    </xf>
    <xf numFmtId="0" fontId="5" fillId="37" borderId="13" xfId="54" applyFont="1" applyFill="1" applyBorder="1" applyAlignment="1">
      <alignment horizontal="center" vertical="center" wrapText="1"/>
      <protection/>
    </xf>
    <xf numFmtId="205" fontId="5" fillId="37" borderId="22" xfId="54" applyNumberFormat="1" applyFont="1" applyFill="1" applyBorder="1" applyAlignment="1" applyProtection="1">
      <alignment horizontal="center" vertical="center" wrapText="1"/>
      <protection/>
    </xf>
    <xf numFmtId="1" fontId="3" fillId="37" borderId="13" xfId="55" applyNumberFormat="1" applyFont="1" applyFill="1" applyBorder="1" applyAlignment="1">
      <alignment horizontal="center" vertical="center"/>
      <protection/>
    </xf>
    <xf numFmtId="1" fontId="3" fillId="37" borderId="18" xfId="55" applyNumberFormat="1" applyFont="1" applyFill="1" applyBorder="1" applyAlignment="1">
      <alignment horizontal="center" vertical="center"/>
      <protection/>
    </xf>
    <xf numFmtId="1" fontId="3" fillId="37" borderId="15" xfId="55" applyNumberFormat="1" applyFont="1" applyFill="1" applyBorder="1" applyAlignment="1">
      <alignment horizontal="center" vertical="center"/>
      <protection/>
    </xf>
    <xf numFmtId="49" fontId="5" fillId="37" borderId="15" xfId="54" applyNumberFormat="1" applyFont="1" applyFill="1" applyBorder="1" applyAlignment="1">
      <alignment horizontal="center" vertical="center" wrapText="1"/>
      <protection/>
    </xf>
    <xf numFmtId="205" fontId="5" fillId="37" borderId="28" xfId="54" applyNumberFormat="1" applyFont="1" applyFill="1" applyBorder="1" applyAlignment="1" applyProtection="1">
      <alignment horizontal="center" vertical="center" wrapText="1"/>
      <protection/>
    </xf>
    <xf numFmtId="200" fontId="5" fillId="37" borderId="65" xfId="55" applyNumberFormat="1" applyFont="1" applyFill="1" applyBorder="1" applyAlignment="1" applyProtection="1">
      <alignment horizontal="center" vertical="center"/>
      <protection/>
    </xf>
    <xf numFmtId="200" fontId="3" fillId="37" borderId="43" xfId="54" applyNumberFormat="1" applyFont="1" applyFill="1" applyBorder="1" applyAlignment="1" applyProtection="1">
      <alignment horizontal="center" vertical="center"/>
      <protection/>
    </xf>
    <xf numFmtId="200" fontId="5" fillId="37" borderId="43" xfId="54" applyNumberFormat="1" applyFont="1" applyFill="1" applyBorder="1" applyAlignment="1" applyProtection="1">
      <alignment horizontal="center" vertical="center"/>
      <protection/>
    </xf>
    <xf numFmtId="200" fontId="3" fillId="37" borderId="87" xfId="54" applyNumberFormat="1" applyFont="1" applyFill="1" applyBorder="1" applyAlignment="1" applyProtection="1">
      <alignment horizontal="center" vertical="center"/>
      <protection/>
    </xf>
    <xf numFmtId="0" fontId="5" fillId="37" borderId="34" xfId="0" applyFont="1" applyFill="1" applyBorder="1" applyAlignment="1">
      <alignment horizontal="center" vertical="center" wrapText="1"/>
    </xf>
    <xf numFmtId="49" fontId="5" fillId="37" borderId="38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0" fontId="5" fillId="37" borderId="40" xfId="0" applyNumberFormat="1" applyFont="1" applyFill="1" applyBorder="1" applyAlignment="1">
      <alignment horizontal="center" vertical="center"/>
    </xf>
    <xf numFmtId="49" fontId="5" fillId="37" borderId="43" xfId="0" applyNumberFormat="1" applyFont="1" applyFill="1" applyBorder="1" applyAlignment="1">
      <alignment horizontal="left" vertical="center" wrapText="1"/>
    </xf>
    <xf numFmtId="49" fontId="3" fillId="37" borderId="87" xfId="0" applyNumberFormat="1" applyFont="1" applyFill="1" applyBorder="1" applyAlignment="1">
      <alignment horizontal="left" vertical="center" wrapText="1"/>
    </xf>
    <xf numFmtId="196" fontId="5" fillId="0" borderId="11" xfId="0" applyNumberFormat="1" applyFont="1" applyFill="1" applyBorder="1" applyAlignment="1" applyProtection="1">
      <alignment vertical="center"/>
      <protection/>
    </xf>
    <xf numFmtId="202" fontId="5" fillId="0" borderId="11" xfId="0" applyNumberFormat="1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 applyProtection="1">
      <alignment vertical="center"/>
      <protection/>
    </xf>
    <xf numFmtId="198" fontId="5" fillId="0" borderId="78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7" borderId="38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49" fontId="5" fillId="37" borderId="65" xfId="0" applyNumberFormat="1" applyFont="1" applyFill="1" applyBorder="1" applyAlignment="1">
      <alignment vertical="center" wrapText="1"/>
    </xf>
    <xf numFmtId="49" fontId="5" fillId="0" borderId="87" xfId="0" applyNumberFormat="1" applyFont="1" applyFill="1" applyBorder="1" applyAlignment="1">
      <alignment horizontal="left" vertical="center" wrapText="1"/>
    </xf>
    <xf numFmtId="0" fontId="23" fillId="37" borderId="0" xfId="0" applyFont="1" applyFill="1" applyBorder="1" applyAlignment="1">
      <alignment/>
    </xf>
    <xf numFmtId="201" fontId="0" fillId="37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90" fillId="38" borderId="0" xfId="0" applyFont="1" applyFill="1" applyAlignment="1">
      <alignment/>
    </xf>
    <xf numFmtId="0" fontId="90" fillId="37" borderId="0" xfId="0" applyFont="1" applyFill="1" applyAlignment="1">
      <alignment/>
    </xf>
    <xf numFmtId="0" fontId="25" fillId="37" borderId="0" xfId="0" applyFont="1" applyFill="1" applyAlignment="1">
      <alignment/>
    </xf>
    <xf numFmtId="201" fontId="25" fillId="37" borderId="0" xfId="0" applyNumberFormat="1" applyFont="1" applyFill="1" applyAlignment="1">
      <alignment/>
    </xf>
    <xf numFmtId="198" fontId="25" fillId="37" borderId="0" xfId="0" applyNumberFormat="1" applyFont="1" applyFill="1" applyAlignment="1">
      <alignment/>
    </xf>
    <xf numFmtId="0" fontId="30" fillId="37" borderId="0" xfId="0" applyFont="1" applyFill="1" applyAlignment="1">
      <alignment/>
    </xf>
    <xf numFmtId="1" fontId="25" fillId="37" borderId="0" xfId="0" applyNumberFormat="1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0" fontId="25" fillId="37" borderId="0" xfId="0" applyFont="1" applyFill="1" applyAlignment="1">
      <alignment horizontal="left"/>
    </xf>
    <xf numFmtId="0" fontId="0" fillId="37" borderId="0" xfId="0" applyFont="1" applyFill="1" applyAlignment="1">
      <alignment horizontal="left"/>
    </xf>
    <xf numFmtId="0" fontId="25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/>
    </xf>
    <xf numFmtId="200" fontId="25" fillId="37" borderId="0" xfId="0" applyNumberFormat="1" applyFont="1" applyFill="1" applyAlignment="1">
      <alignment horizontal="center"/>
    </xf>
    <xf numFmtId="198" fontId="5" fillId="37" borderId="71" xfId="0" applyNumberFormat="1" applyFont="1" applyFill="1" applyBorder="1" applyAlignment="1" applyProtection="1">
      <alignment horizontal="center" vertical="center"/>
      <protection/>
    </xf>
    <xf numFmtId="49" fontId="5" fillId="37" borderId="65" xfId="0" applyNumberFormat="1" applyFont="1" applyFill="1" applyBorder="1" applyAlignment="1">
      <alignment horizontal="center" vertical="center" wrapText="1"/>
    </xf>
    <xf numFmtId="49" fontId="5" fillId="37" borderId="43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49" fontId="5" fillId="37" borderId="88" xfId="0" applyNumberFormat="1" applyFont="1" applyFill="1" applyBorder="1" applyAlignment="1" applyProtection="1">
      <alignment horizontal="center" vertical="center"/>
      <protection/>
    </xf>
    <xf numFmtId="49" fontId="3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43" xfId="0" applyNumberFormat="1" applyFont="1" applyFill="1" applyBorder="1" applyAlignment="1" applyProtection="1">
      <alignment horizontal="center" vertical="center"/>
      <protection/>
    </xf>
    <xf numFmtId="49" fontId="5" fillId="37" borderId="68" xfId="0" applyNumberFormat="1" applyFont="1" applyFill="1" applyBorder="1" applyAlignment="1" applyProtection="1">
      <alignment horizontal="center" vertical="center"/>
      <protection/>
    </xf>
    <xf numFmtId="49" fontId="3" fillId="37" borderId="68" xfId="0" applyNumberFormat="1" applyFont="1" applyFill="1" applyBorder="1" applyAlignment="1" applyProtection="1">
      <alignment horizontal="center" vertical="center"/>
      <protection/>
    </xf>
    <xf numFmtId="0" fontId="3" fillId="37" borderId="43" xfId="0" applyNumberFormat="1" applyFont="1" applyFill="1" applyBorder="1" applyAlignment="1" applyProtection="1">
      <alignment horizontal="center" vertical="center"/>
      <protection/>
    </xf>
    <xf numFmtId="49" fontId="3" fillId="37" borderId="87" xfId="0" applyNumberFormat="1" applyFont="1" applyFill="1" applyBorder="1" applyAlignment="1">
      <alignment horizontal="center" vertical="center" wrapText="1"/>
    </xf>
    <xf numFmtId="49" fontId="5" fillId="37" borderId="52" xfId="0" applyNumberFormat="1" applyFont="1" applyFill="1" applyBorder="1" applyAlignment="1">
      <alignment horizontal="left" vertical="center" wrapText="1"/>
    </xf>
    <xf numFmtId="49" fontId="5" fillId="37" borderId="71" xfId="0" applyNumberFormat="1" applyFont="1" applyFill="1" applyBorder="1" applyAlignment="1">
      <alignment vertical="center" wrapText="1"/>
    </xf>
    <xf numFmtId="0" fontId="5" fillId="37" borderId="71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1" fontId="5" fillId="0" borderId="51" xfId="0" applyNumberFormat="1" applyFont="1" applyFill="1" applyBorder="1" applyAlignment="1">
      <alignment horizontal="center" vertical="center" wrapText="1"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5" fillId="0" borderId="78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0" fontId="31" fillId="0" borderId="78" xfId="0" applyNumberFormat="1" applyFont="1" applyFill="1" applyBorder="1" applyAlignment="1" applyProtection="1">
      <alignment horizontal="center" vertical="center"/>
      <protection/>
    </xf>
    <xf numFmtId="0" fontId="31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right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2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95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96" xfId="0" applyNumberFormat="1" applyFont="1" applyFill="1" applyBorder="1" applyAlignment="1">
      <alignment horizontal="right" vertical="center" wrapText="1"/>
    </xf>
    <xf numFmtId="49" fontId="5" fillId="0" borderId="62" xfId="0" applyNumberFormat="1" applyFont="1" applyFill="1" applyBorder="1" applyAlignment="1">
      <alignment horizontal="right" vertical="center" wrapText="1"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201" fontId="5" fillId="0" borderId="54" xfId="0" applyNumberFormat="1" applyFont="1" applyFill="1" applyBorder="1" applyAlignment="1" applyProtection="1">
      <alignment horizontal="center" vertical="center" wrapText="1"/>
      <protection/>
    </xf>
    <xf numFmtId="201" fontId="0" fillId="0" borderId="2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97" xfId="0" applyNumberFormat="1" applyFont="1" applyFill="1" applyBorder="1" applyAlignment="1" applyProtection="1">
      <alignment horizontal="center" vertical="center"/>
      <protection/>
    </xf>
    <xf numFmtId="49" fontId="5" fillId="0" borderId="98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1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60" xfId="0" applyNumberFormat="1" applyFont="1" applyFill="1" applyBorder="1" applyAlignment="1" applyProtection="1">
      <alignment horizontal="center" vertical="center"/>
      <protection/>
    </xf>
    <xf numFmtId="196" fontId="3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7" fontId="3" fillId="0" borderId="25" xfId="0" applyNumberFormat="1" applyFont="1" applyFill="1" applyBorder="1" applyAlignment="1" applyProtection="1">
      <alignment horizontal="center" vertical="center"/>
      <protection/>
    </xf>
    <xf numFmtId="197" fontId="3" fillId="0" borderId="74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/>
      <protection/>
    </xf>
    <xf numFmtId="196" fontId="3" fillId="0" borderId="17" xfId="0" applyNumberFormat="1" applyFont="1" applyFill="1" applyBorder="1" applyAlignment="1" applyProtection="1">
      <alignment horizontal="center" vertical="center" wrapText="1"/>
      <protection/>
    </xf>
    <xf numFmtId="196" fontId="3" fillId="0" borderId="45" xfId="0" applyNumberFormat="1" applyFont="1" applyFill="1" applyBorder="1" applyAlignment="1" applyProtection="1">
      <alignment horizontal="center" vertical="center" wrapText="1"/>
      <protection/>
    </xf>
    <xf numFmtId="196" fontId="3" fillId="0" borderId="76" xfId="0" applyNumberFormat="1" applyFont="1" applyFill="1" applyBorder="1" applyAlignment="1" applyProtection="1">
      <alignment horizontal="center" vertical="center" wrapText="1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48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45" xfId="0" applyFont="1" applyFill="1" applyBorder="1" applyAlignment="1">
      <alignment horizontal="center" vertical="center" textRotation="90" wrapText="1"/>
    </xf>
    <xf numFmtId="0" fontId="0" fillId="0" borderId="76" xfId="0" applyFont="1" applyFill="1" applyBorder="1" applyAlignment="1">
      <alignment horizontal="center" vertical="center" textRotation="90" wrapText="1"/>
    </xf>
    <xf numFmtId="196" fontId="3" fillId="0" borderId="77" xfId="0" applyNumberFormat="1" applyFont="1" applyFill="1" applyBorder="1" applyAlignment="1" applyProtection="1">
      <alignment horizontal="center" vertical="center" wrapText="1"/>
      <protection/>
    </xf>
    <xf numFmtId="196" fontId="3" fillId="0" borderId="84" xfId="0" applyNumberFormat="1" applyFont="1" applyFill="1" applyBorder="1" applyAlignment="1" applyProtection="1">
      <alignment horizontal="center" vertical="center" wrapText="1"/>
      <protection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96" fontId="3" fillId="0" borderId="61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5" fillId="0" borderId="52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Fill="1" applyBorder="1" applyAlignment="1">
      <alignment horizontal="right" vertical="center" wrapText="1"/>
    </xf>
    <xf numFmtId="49" fontId="5" fillId="0" borderId="66" xfId="0" applyNumberFormat="1" applyFont="1" applyFill="1" applyBorder="1" applyAlignment="1">
      <alignment horizontal="right" vertical="center" wrapText="1"/>
    </xf>
    <xf numFmtId="196" fontId="6" fillId="0" borderId="93" xfId="0" applyNumberFormat="1" applyFont="1" applyFill="1" applyBorder="1" applyAlignment="1" applyProtection="1">
      <alignment horizontal="center" vertical="center" wrapText="1"/>
      <protection/>
    </xf>
    <xf numFmtId="196" fontId="6" fillId="0" borderId="84" xfId="0" applyNumberFormat="1" applyFont="1" applyFill="1" applyBorder="1" applyAlignment="1" applyProtection="1">
      <alignment horizontal="center" vertical="center" wrapText="1"/>
      <protection/>
    </xf>
    <xf numFmtId="196" fontId="6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94" xfId="0" applyNumberFormat="1" applyFont="1" applyFill="1" applyBorder="1" applyAlignment="1" applyProtection="1">
      <alignment horizontal="center" vertical="center" wrapText="1"/>
      <protection/>
    </xf>
    <xf numFmtId="196" fontId="3" fillId="0" borderId="67" xfId="0" applyNumberFormat="1" applyFont="1" applyFill="1" applyBorder="1" applyAlignment="1" applyProtection="1">
      <alignment horizontal="center" vertical="center" wrapText="1"/>
      <protection/>
    </xf>
    <xf numFmtId="196" fontId="2" fillId="0" borderId="20" xfId="0" applyNumberFormat="1" applyFont="1" applyFill="1" applyBorder="1" applyAlignment="1" applyProtection="1">
      <alignment horizontal="center" vertical="center"/>
      <protection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20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51" xfId="0" applyNumberFormat="1" applyFont="1" applyFill="1" applyBorder="1" applyAlignment="1" applyProtection="1">
      <alignment horizontal="center" vertical="center" wrapText="1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54" xfId="0" applyNumberFormat="1" applyFont="1" applyFill="1" applyBorder="1" applyAlignment="1" applyProtection="1">
      <alignment horizontal="center" vertical="center" wrapText="1"/>
      <protection/>
    </xf>
    <xf numFmtId="49" fontId="3" fillId="0" borderId="83" xfId="0" applyNumberFormat="1" applyFont="1" applyFill="1" applyBorder="1" applyAlignment="1" applyProtection="1">
      <alignment horizontal="center" vertical="center" wrapText="1"/>
      <protection/>
    </xf>
    <xf numFmtId="196" fontId="5" fillId="0" borderId="54" xfId="0" applyNumberFormat="1" applyFont="1" applyFill="1" applyBorder="1" applyAlignment="1" applyProtection="1">
      <alignment horizontal="center" vertical="center"/>
      <protection/>
    </xf>
    <xf numFmtId="196" fontId="5" fillId="0" borderId="83" xfId="0" applyNumberFormat="1" applyFont="1" applyFill="1" applyBorder="1" applyAlignment="1" applyProtection="1">
      <alignment horizontal="center" vertical="center"/>
      <protection/>
    </xf>
    <xf numFmtId="196" fontId="5" fillId="0" borderId="27" xfId="0" applyNumberFormat="1" applyFont="1" applyFill="1" applyBorder="1" applyAlignment="1" applyProtection="1">
      <alignment horizontal="center" vertical="center"/>
      <protection/>
    </xf>
    <xf numFmtId="197" fontId="31" fillId="0" borderId="54" xfId="0" applyNumberFormat="1" applyFont="1" applyFill="1" applyBorder="1" applyAlignment="1" applyProtection="1">
      <alignment horizontal="center" vertical="center"/>
      <protection/>
    </xf>
    <xf numFmtId="197" fontId="31" fillId="0" borderId="83" xfId="0" applyNumberFormat="1" applyFont="1" applyFill="1" applyBorder="1" applyAlignment="1" applyProtection="1">
      <alignment horizontal="center" vertical="center"/>
      <protection/>
    </xf>
    <xf numFmtId="197" fontId="31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6" xfId="0" applyNumberFormat="1" applyFont="1" applyFill="1" applyBorder="1" applyAlignment="1" applyProtection="1">
      <alignment horizontal="right" vertical="center"/>
      <protection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2" fontId="5" fillId="39" borderId="54" xfId="0" applyNumberFormat="1" applyFont="1" applyFill="1" applyBorder="1" applyAlignment="1">
      <alignment horizontal="center" vertical="center" wrapText="1"/>
    </xf>
    <xf numFmtId="2" fontId="0" fillId="39" borderId="83" xfId="0" applyNumberFormat="1" applyFont="1" applyFill="1" applyBorder="1" applyAlignment="1">
      <alignment horizontal="center" vertical="center" wrapText="1"/>
    </xf>
    <xf numFmtId="2" fontId="0" fillId="39" borderId="27" xfId="0" applyNumberFormat="1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right" vertical="center"/>
      <protection/>
    </xf>
    <xf numFmtId="0" fontId="5" fillId="0" borderId="83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93" xfId="0" applyNumberFormat="1" applyFont="1" applyFill="1" applyBorder="1" applyAlignment="1" applyProtection="1">
      <alignment horizontal="right" vertical="center"/>
      <protection/>
    </xf>
    <xf numFmtId="0" fontId="5" fillId="0" borderId="84" xfId="0" applyNumberFormat="1" applyFont="1" applyFill="1" applyBorder="1" applyAlignment="1" applyProtection="1">
      <alignment horizontal="right" vertical="center"/>
      <protection/>
    </xf>
    <xf numFmtId="49" fontId="5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92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205" fontId="5" fillId="0" borderId="54" xfId="0" applyNumberFormat="1" applyFont="1" applyFill="1" applyBorder="1" applyAlignment="1" applyProtection="1">
      <alignment horizontal="center" vertical="center"/>
      <protection/>
    </xf>
    <xf numFmtId="205" fontId="5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1" xfId="0" applyNumberFormat="1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2" fontId="5" fillId="0" borderId="54" xfId="0" applyNumberFormat="1" applyFont="1" applyFill="1" applyBorder="1" applyAlignment="1" applyProtection="1">
      <alignment horizontal="center" vertical="center" wrapText="1"/>
      <protection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54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201" fontId="11" fillId="0" borderId="32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200" fontId="11" fillId="0" borderId="32" xfId="0" applyNumberFormat="1" applyFont="1" applyFill="1" applyBorder="1" applyAlignment="1">
      <alignment horizontal="center" wrapText="1"/>
    </xf>
    <xf numFmtId="0" fontId="5" fillId="0" borderId="71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00" fontId="5" fillId="0" borderId="19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right" vertical="center"/>
    </xf>
    <xf numFmtId="49" fontId="5" fillId="0" borderId="80" xfId="0" applyNumberFormat="1" applyFont="1" applyFill="1" applyBorder="1" applyAlignment="1">
      <alignment horizontal="right" vertical="center" wrapText="1"/>
    </xf>
    <xf numFmtId="1" fontId="5" fillId="0" borderId="54" xfId="0" applyNumberFormat="1" applyFont="1" applyFill="1" applyBorder="1" applyAlignment="1">
      <alignment horizontal="right" vertical="center" wrapText="1"/>
    </xf>
    <xf numFmtId="1" fontId="5" fillId="0" borderId="83" xfId="0" applyNumberFormat="1" applyFont="1" applyFill="1" applyBorder="1" applyAlignment="1">
      <alignment horizontal="right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205" fontId="5" fillId="0" borderId="93" xfId="0" applyNumberFormat="1" applyFont="1" applyFill="1" applyBorder="1" applyAlignment="1" applyProtection="1">
      <alignment horizontal="center" vertical="center"/>
      <protection/>
    </xf>
    <xf numFmtId="205" fontId="5" fillId="0" borderId="84" xfId="0" applyNumberFormat="1" applyFont="1" applyFill="1" applyBorder="1" applyAlignment="1" applyProtection="1">
      <alignment horizontal="center" vertical="center"/>
      <protection/>
    </xf>
    <xf numFmtId="200" fontId="5" fillId="0" borderId="15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60" xfId="0" applyFont="1" applyFill="1" applyBorder="1" applyAlignment="1">
      <alignment horizontal="right" vertical="center" wrapText="1"/>
    </xf>
    <xf numFmtId="0" fontId="5" fillId="0" borderId="49" xfId="0" applyFont="1" applyFill="1" applyBorder="1" applyAlignment="1">
      <alignment horizontal="right" vertical="center" wrapText="1"/>
    </xf>
    <xf numFmtId="0" fontId="0" fillId="0" borderId="6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89" xfId="0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5" xfId="0" applyNumberFormat="1" applyFont="1" applyFill="1" applyBorder="1" applyAlignment="1">
      <alignment horizontal="right" vertical="center" wrapText="1"/>
    </xf>
    <xf numFmtId="0" fontId="5" fillId="0" borderId="49" xfId="0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right" vertical="center"/>
    </xf>
    <xf numFmtId="0" fontId="5" fillId="0" borderId="52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200" fontId="5" fillId="0" borderId="73" xfId="0" applyNumberFormat="1" applyFont="1" applyFill="1" applyBorder="1" applyAlignment="1">
      <alignment horizontal="center" vertical="center" wrapText="1"/>
    </xf>
    <xf numFmtId="200" fontId="5" fillId="0" borderId="72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29" xfId="56" applyFont="1" applyBorder="1" applyAlignment="1">
      <alignment horizontal="center" vertical="center"/>
      <protection/>
    </xf>
    <xf numFmtId="0" fontId="3" fillId="0" borderId="17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93" xfId="56" applyFont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32" xfId="56" applyFont="1" applyBorder="1" applyAlignment="1">
      <alignment horizontal="center" vertical="center"/>
      <protection/>
    </xf>
    <xf numFmtId="0" fontId="3" fillId="0" borderId="19" xfId="56" applyFont="1" applyBorder="1" applyAlignment="1">
      <alignment horizontal="center" vertical="center"/>
      <protection/>
    </xf>
    <xf numFmtId="0" fontId="3" fillId="0" borderId="35" xfId="56" applyFont="1" applyBorder="1" applyAlignment="1">
      <alignment horizontal="center" vertical="center"/>
      <protection/>
    </xf>
    <xf numFmtId="0" fontId="3" fillId="0" borderId="54" xfId="56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6" fillId="0" borderId="39" xfId="53" applyFont="1" applyBorder="1" applyAlignment="1">
      <alignment horizontal="center" vertical="center" wrapText="1"/>
      <protection/>
    </xf>
    <xf numFmtId="0" fontId="0" fillId="0" borderId="96" xfId="56" applyBorder="1" applyAlignment="1">
      <alignment horizontal="center" vertical="center" wrapText="1"/>
      <protection/>
    </xf>
    <xf numFmtId="0" fontId="0" fillId="0" borderId="40" xfId="56" applyBorder="1" applyAlignment="1">
      <alignment horizontal="center" vertical="center" wrapText="1"/>
      <protection/>
    </xf>
    <xf numFmtId="0" fontId="0" fillId="0" borderId="47" xfId="56" applyBorder="1" applyAlignment="1">
      <alignment horizontal="center" vertical="center" wrapText="1"/>
      <protection/>
    </xf>
    <xf numFmtId="0" fontId="0" fillId="0" borderId="0" xfId="56" applyAlignment="1">
      <alignment horizontal="center" vertical="center" wrapText="1"/>
      <protection/>
    </xf>
    <xf numFmtId="0" fontId="0" fillId="0" borderId="44" xfId="56" applyBorder="1" applyAlignment="1">
      <alignment horizontal="center" vertical="center" wrapText="1"/>
      <protection/>
    </xf>
    <xf numFmtId="0" fontId="0" fillId="0" borderId="23" xfId="56" applyBorder="1" applyAlignment="1">
      <alignment horizontal="center" vertical="center" wrapText="1"/>
      <protection/>
    </xf>
    <xf numFmtId="0" fontId="0" fillId="0" borderId="61" xfId="56" applyBorder="1" applyAlignment="1">
      <alignment horizontal="center" vertical="center" wrapText="1"/>
      <protection/>
    </xf>
    <xf numFmtId="0" fontId="0" fillId="0" borderId="38" xfId="56" applyBorder="1" applyAlignment="1">
      <alignment horizontal="center" vertical="center" wrapText="1"/>
      <protection/>
    </xf>
    <xf numFmtId="0" fontId="0" fillId="0" borderId="96" xfId="56" applyBorder="1" applyAlignment="1">
      <alignment wrapText="1"/>
      <protection/>
    </xf>
    <xf numFmtId="0" fontId="0" fillId="0" borderId="40" xfId="56" applyBorder="1" applyAlignment="1">
      <alignment wrapText="1"/>
      <protection/>
    </xf>
    <xf numFmtId="0" fontId="0" fillId="0" borderId="47" xfId="56" applyBorder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44" xfId="56" applyBorder="1" applyAlignment="1">
      <alignment wrapText="1"/>
      <protection/>
    </xf>
    <xf numFmtId="0" fontId="0" fillId="0" borderId="23" xfId="56" applyBorder="1" applyAlignment="1">
      <alignment wrapText="1"/>
      <protection/>
    </xf>
    <xf numFmtId="0" fontId="0" fillId="0" borderId="61" xfId="56" applyBorder="1" applyAlignment="1">
      <alignment wrapText="1"/>
      <protection/>
    </xf>
    <xf numFmtId="0" fontId="0" fillId="0" borderId="38" xfId="56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10" xfId="56" applyFont="1" applyBorder="1" applyAlignment="1">
      <alignment wrapText="1"/>
      <protection/>
    </xf>
    <xf numFmtId="0" fontId="25" fillId="0" borderId="96" xfId="56" applyFont="1" applyBorder="1" applyAlignment="1">
      <alignment horizontal="center" vertical="center" wrapText="1"/>
      <protection/>
    </xf>
    <xf numFmtId="0" fontId="25" fillId="0" borderId="40" xfId="56" applyFont="1" applyBorder="1" applyAlignment="1">
      <alignment vertical="center" wrapText="1"/>
      <protection/>
    </xf>
    <xf numFmtId="0" fontId="25" fillId="0" borderId="23" xfId="56" applyFont="1" applyBorder="1" applyAlignment="1">
      <alignment horizontal="center" vertical="center" wrapText="1"/>
      <protection/>
    </xf>
    <xf numFmtId="0" fontId="25" fillId="0" borderId="61" xfId="56" applyFont="1" applyBorder="1" applyAlignment="1">
      <alignment horizontal="center" vertical="center" wrapText="1"/>
      <protection/>
    </xf>
    <xf numFmtId="0" fontId="25" fillId="0" borderId="38" xfId="56" applyFont="1" applyBorder="1" applyAlignment="1">
      <alignment vertical="center" wrapText="1"/>
      <protection/>
    </xf>
    <xf numFmtId="0" fontId="6" fillId="0" borderId="0" xfId="56" applyFont="1" applyBorder="1" applyAlignment="1">
      <alignment horizontal="center" wrapText="1"/>
      <protection/>
    </xf>
    <xf numFmtId="0" fontId="25" fillId="0" borderId="0" xfId="56" applyFont="1" applyAlignment="1">
      <alignment wrapText="1"/>
      <protection/>
    </xf>
    <xf numFmtId="0" fontId="4" fillId="0" borderId="54" xfId="56" applyFont="1" applyBorder="1" applyAlignment="1">
      <alignment horizontal="center" vertical="center"/>
      <protection/>
    </xf>
    <xf numFmtId="0" fontId="4" fillId="0" borderId="83" xfId="56" applyFont="1" applyBorder="1" applyAlignment="1">
      <alignment horizontal="center" vertical="center"/>
      <protection/>
    </xf>
    <xf numFmtId="0" fontId="4" fillId="0" borderId="27" xfId="56" applyFont="1" applyBorder="1" applyAlignment="1">
      <alignment horizontal="center" vertical="center"/>
      <protection/>
    </xf>
    <xf numFmtId="0" fontId="3" fillId="0" borderId="65" xfId="56" applyFont="1" applyBorder="1" applyAlignment="1">
      <alignment horizontal="center" vertical="center" textRotation="90"/>
      <protection/>
    </xf>
    <xf numFmtId="0" fontId="3" fillId="0" borderId="43" xfId="56" applyFont="1" applyBorder="1" applyAlignment="1">
      <alignment horizontal="center" vertical="center" textRotation="90"/>
      <protection/>
    </xf>
    <xf numFmtId="0" fontId="12" fillId="0" borderId="99" xfId="56" applyFont="1" applyBorder="1" applyAlignment="1">
      <alignment horizontal="center" wrapText="1"/>
      <protection/>
    </xf>
    <xf numFmtId="0" fontId="23" fillId="0" borderId="100" xfId="56" applyFont="1" applyBorder="1" applyAlignment="1">
      <alignment horizontal="center" wrapText="1"/>
      <protection/>
    </xf>
    <xf numFmtId="0" fontId="28" fillId="0" borderId="20" xfId="56" applyFont="1" applyBorder="1" applyAlignment="1">
      <alignment horizontal="center" wrapText="1"/>
      <protection/>
    </xf>
    <xf numFmtId="0" fontId="23" fillId="0" borderId="60" xfId="56" applyFont="1" applyBorder="1" applyAlignment="1">
      <alignment horizontal="center" wrapText="1"/>
      <protection/>
    </xf>
    <xf numFmtId="0" fontId="23" fillId="0" borderId="21" xfId="56" applyFont="1" applyBorder="1" applyAlignment="1">
      <alignment horizontal="center" wrapText="1"/>
      <protection/>
    </xf>
    <xf numFmtId="0" fontId="12" fillId="0" borderId="20" xfId="56" applyFont="1" applyBorder="1" applyAlignment="1">
      <alignment horizontal="center" wrapText="1"/>
      <protection/>
    </xf>
    <xf numFmtId="0" fontId="6" fillId="0" borderId="39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wrapText="1"/>
    </xf>
    <xf numFmtId="0" fontId="12" fillId="0" borderId="101" xfId="56" applyFont="1" applyBorder="1" applyAlignment="1">
      <alignment horizontal="center" wrapText="1"/>
      <protection/>
    </xf>
    <xf numFmtId="0" fontId="23" fillId="0" borderId="102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wrapText="1"/>
      <protection/>
    </xf>
    <xf numFmtId="0" fontId="23" fillId="0" borderId="96" xfId="56" applyFont="1" applyBorder="1" applyAlignment="1">
      <alignment horizontal="center" wrapText="1"/>
      <protection/>
    </xf>
    <xf numFmtId="0" fontId="23" fillId="0" borderId="40" xfId="56" applyFont="1" applyBorder="1" applyAlignment="1">
      <alignment horizont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49" fontId="4" fillId="0" borderId="0" xfId="0" applyNumberFormat="1" applyFont="1" applyBorder="1" applyAlignment="1">
      <alignment horizontal="center" wrapText="1"/>
    </xf>
    <xf numFmtId="0" fontId="3" fillId="0" borderId="39" xfId="56" applyFont="1" applyBorder="1" applyAlignment="1">
      <alignment horizontal="center" wrapText="1"/>
      <protection/>
    </xf>
    <xf numFmtId="0" fontId="27" fillId="0" borderId="96" xfId="56" applyFont="1" applyBorder="1" applyAlignment="1">
      <alignment horizontal="center" wrapText="1"/>
      <protection/>
    </xf>
    <xf numFmtId="0" fontId="27" fillId="0" borderId="40" xfId="56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12" fillId="0" borderId="20" xfId="56" applyNumberFormat="1" applyFont="1" applyBorder="1" applyAlignment="1">
      <alignment horizontal="center" wrapText="1"/>
      <protection/>
    </xf>
    <xf numFmtId="49" fontId="12" fillId="0" borderId="39" xfId="56" applyNumberFormat="1" applyFont="1" applyBorder="1" applyAlignment="1">
      <alignment horizontal="center" wrapText="1"/>
      <protection/>
    </xf>
    <xf numFmtId="0" fontId="3" fillId="0" borderId="10" xfId="56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20" xfId="56" applyFont="1" applyBorder="1" applyAlignment="1">
      <alignment horizontal="center" wrapText="1"/>
      <protection/>
    </xf>
    <xf numFmtId="0" fontId="27" fillId="0" borderId="60" xfId="56" applyFont="1" applyBorder="1" applyAlignment="1">
      <alignment horizontal="center" wrapText="1"/>
      <protection/>
    </xf>
    <xf numFmtId="0" fontId="27" fillId="0" borderId="21" xfId="56" applyFont="1" applyBorder="1" applyAlignment="1">
      <alignment horizontal="center" wrapText="1"/>
      <protection/>
    </xf>
    <xf numFmtId="0" fontId="12" fillId="0" borderId="39" xfId="56" applyFont="1" applyBorder="1" applyAlignment="1">
      <alignment horizontal="center" vertical="center" wrapText="1"/>
      <protection/>
    </xf>
    <xf numFmtId="0" fontId="23" fillId="0" borderId="96" xfId="56" applyFont="1" applyBorder="1" applyAlignment="1">
      <alignment vertical="center" wrapText="1"/>
      <protection/>
    </xf>
    <xf numFmtId="0" fontId="23" fillId="0" borderId="40" xfId="56" applyFont="1" applyBorder="1" applyAlignment="1">
      <alignment vertical="center" wrapText="1"/>
      <protection/>
    </xf>
    <xf numFmtId="0" fontId="23" fillId="0" borderId="23" xfId="56" applyFont="1" applyBorder="1" applyAlignment="1">
      <alignment vertical="center" wrapText="1"/>
      <protection/>
    </xf>
    <xf numFmtId="0" fontId="23" fillId="0" borderId="61" xfId="56" applyFont="1" applyBorder="1" applyAlignment="1">
      <alignment vertical="center" wrapText="1"/>
      <protection/>
    </xf>
    <xf numFmtId="0" fontId="23" fillId="0" borderId="38" xfId="56" applyFont="1" applyBorder="1" applyAlignment="1">
      <alignment vertical="center" wrapText="1"/>
      <protection/>
    </xf>
    <xf numFmtId="0" fontId="23" fillId="0" borderId="96" xfId="56" applyFont="1" applyBorder="1" applyAlignment="1">
      <alignment horizontal="center" vertical="center" wrapText="1"/>
      <protection/>
    </xf>
    <xf numFmtId="0" fontId="23" fillId="0" borderId="23" xfId="56" applyFont="1" applyBorder="1" applyAlignment="1">
      <alignment horizontal="center" vertical="center" wrapText="1"/>
      <protection/>
    </xf>
    <xf numFmtId="0" fontId="23" fillId="0" borderId="61" xfId="5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center"/>
      <protection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96" xfId="53" applyFont="1" applyBorder="1" applyAlignment="1">
      <alignment horizontal="center" vertical="center" wrapText="1"/>
      <protection/>
    </xf>
    <xf numFmtId="0" fontId="23" fillId="0" borderId="40" xfId="56" applyFont="1" applyBorder="1" applyAlignment="1">
      <alignment wrapText="1"/>
      <protection/>
    </xf>
    <xf numFmtId="0" fontId="23" fillId="0" borderId="23" xfId="56" applyFont="1" applyBorder="1" applyAlignment="1">
      <alignment wrapText="1"/>
      <protection/>
    </xf>
    <xf numFmtId="0" fontId="23" fillId="0" borderId="61" xfId="56" applyFont="1" applyBorder="1" applyAlignment="1">
      <alignment wrapText="1"/>
      <protection/>
    </xf>
    <xf numFmtId="0" fontId="23" fillId="0" borderId="38" xfId="56" applyFont="1" applyBorder="1" applyAlignment="1">
      <alignment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49" fontId="6" fillId="0" borderId="39" xfId="56" applyNumberFormat="1" applyFont="1" applyBorder="1" applyAlignment="1">
      <alignment horizontal="center" vertical="center" wrapText="1"/>
      <protection/>
    </xf>
    <xf numFmtId="0" fontId="30" fillId="0" borderId="96" xfId="56" applyFont="1" applyBorder="1" applyAlignment="1">
      <alignment horizontal="center" vertical="center" wrapText="1"/>
      <protection/>
    </xf>
    <xf numFmtId="0" fontId="30" fillId="0" borderId="40" xfId="56" applyFont="1" applyBorder="1" applyAlignment="1">
      <alignment horizontal="center" vertical="center" wrapText="1"/>
      <protection/>
    </xf>
    <xf numFmtId="0" fontId="30" fillId="0" borderId="47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44" xfId="56" applyFont="1" applyBorder="1" applyAlignment="1">
      <alignment horizontal="center" vertical="center" wrapText="1"/>
      <protection/>
    </xf>
    <xf numFmtId="0" fontId="30" fillId="0" borderId="23" xfId="56" applyFont="1" applyBorder="1" applyAlignment="1">
      <alignment horizontal="center" vertical="center" wrapText="1"/>
      <protection/>
    </xf>
    <xf numFmtId="0" fontId="30" fillId="0" borderId="61" xfId="56" applyFont="1" applyBorder="1" applyAlignment="1">
      <alignment horizontal="center" vertical="center" wrapText="1"/>
      <protection/>
    </xf>
    <xf numFmtId="0" fontId="30" fillId="0" borderId="38" xfId="56" applyFont="1" applyBorder="1" applyAlignment="1">
      <alignment horizontal="center" vertical="center" wrapText="1"/>
      <protection/>
    </xf>
    <xf numFmtId="49" fontId="12" fillId="0" borderId="39" xfId="53" applyNumberFormat="1" applyFont="1" applyBorder="1" applyAlignment="1" applyProtection="1">
      <alignment horizontal="left" vertical="center" wrapText="1"/>
      <protection locked="0"/>
    </xf>
    <xf numFmtId="0" fontId="0" fillId="0" borderId="96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9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8" xfId="0" applyBorder="1" applyAlignment="1">
      <alignment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23" fillId="0" borderId="10" xfId="56" applyFont="1" applyBorder="1" applyAlignment="1">
      <alignment horizontal="left" vertical="center" wrapText="1"/>
      <protection/>
    </xf>
    <xf numFmtId="0" fontId="12" fillId="0" borderId="96" xfId="56" applyFont="1" applyBorder="1" applyAlignment="1">
      <alignment horizontal="center" vertical="center" wrapText="1"/>
      <protection/>
    </xf>
    <xf numFmtId="0" fontId="12" fillId="0" borderId="40" xfId="56" applyFont="1" applyBorder="1" applyAlignment="1">
      <alignment horizontal="center" vertical="center" wrapText="1"/>
      <protection/>
    </xf>
    <xf numFmtId="0" fontId="12" fillId="0" borderId="23" xfId="56" applyFont="1" applyBorder="1" applyAlignment="1">
      <alignment horizontal="center" vertical="center" wrapText="1"/>
      <protection/>
    </xf>
    <xf numFmtId="0" fontId="12" fillId="0" borderId="61" xfId="56" applyFont="1" applyBorder="1" applyAlignment="1">
      <alignment horizontal="center" vertical="center" wrapText="1"/>
      <protection/>
    </xf>
    <xf numFmtId="0" fontId="12" fillId="0" borderId="38" xfId="56" applyFont="1" applyBorder="1" applyAlignment="1">
      <alignment horizontal="center" vertical="center" wrapText="1"/>
      <protection/>
    </xf>
    <xf numFmtId="0" fontId="0" fillId="0" borderId="96" xfId="56" applyBorder="1" applyAlignment="1">
      <alignment vertical="center" wrapText="1"/>
      <protection/>
    </xf>
    <xf numFmtId="0" fontId="0" fillId="0" borderId="40" xfId="56" applyBorder="1" applyAlignment="1">
      <alignment vertical="center" wrapText="1"/>
      <protection/>
    </xf>
    <xf numFmtId="0" fontId="0" fillId="0" borderId="23" xfId="56" applyBorder="1" applyAlignment="1">
      <alignment vertical="center" wrapText="1"/>
      <protection/>
    </xf>
    <xf numFmtId="0" fontId="0" fillId="0" borderId="61" xfId="56" applyBorder="1" applyAlignment="1">
      <alignment vertical="center" wrapText="1"/>
      <protection/>
    </xf>
    <xf numFmtId="0" fontId="0" fillId="0" borderId="38" xfId="56" applyBorder="1" applyAlignment="1">
      <alignment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0" fillId="0" borderId="96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56" applyBorder="1" applyAlignment="1">
      <alignment vertical="center" wrapText="1"/>
      <protection/>
    </xf>
    <xf numFmtId="0" fontId="12" fillId="0" borderId="103" xfId="56" applyFont="1" applyBorder="1" applyAlignment="1">
      <alignment horizontal="center" wrapText="1"/>
      <protection/>
    </xf>
    <xf numFmtId="0" fontId="23" fillId="0" borderId="104" xfId="56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60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23" fillId="0" borderId="0" xfId="56" applyFont="1" applyAlignment="1">
      <alignment wrapText="1"/>
      <protection/>
    </xf>
    <xf numFmtId="0" fontId="26" fillId="0" borderId="39" xfId="53" applyFont="1" applyBorder="1" applyAlignment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5" fillId="33" borderId="52" xfId="0" applyNumberFormat="1" applyFont="1" applyFill="1" applyBorder="1" applyAlignment="1">
      <alignment horizontal="right" vertical="center" wrapText="1"/>
    </xf>
    <xf numFmtId="49" fontId="5" fillId="33" borderId="64" xfId="0" applyNumberFormat="1" applyFont="1" applyFill="1" applyBorder="1" applyAlignment="1">
      <alignment horizontal="right" vertical="center" wrapText="1"/>
    </xf>
    <xf numFmtId="49" fontId="5" fillId="33" borderId="61" xfId="0" applyNumberFormat="1" applyFont="1" applyFill="1" applyBorder="1" applyAlignment="1">
      <alignment horizontal="right" vertical="center" wrapText="1"/>
    </xf>
    <xf numFmtId="49" fontId="5" fillId="33" borderId="67" xfId="0" applyNumberFormat="1" applyFont="1" applyFill="1" applyBorder="1" applyAlignment="1">
      <alignment horizontal="right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49" fontId="5" fillId="33" borderId="53" xfId="0" applyNumberFormat="1" applyFont="1" applyFill="1" applyBorder="1" applyAlignment="1">
      <alignment horizontal="right" vertical="center" wrapText="1"/>
    </xf>
    <xf numFmtId="49" fontId="5" fillId="33" borderId="96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77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196" fontId="6" fillId="37" borderId="93" xfId="0" applyNumberFormat="1" applyFont="1" applyFill="1" applyBorder="1" applyAlignment="1" applyProtection="1">
      <alignment horizontal="center" vertical="center" wrapText="1"/>
      <protection/>
    </xf>
    <xf numFmtId="196" fontId="6" fillId="37" borderId="84" xfId="0" applyNumberFormat="1" applyFont="1" applyFill="1" applyBorder="1" applyAlignment="1" applyProtection="1">
      <alignment horizontal="center" vertical="center" wrapText="1"/>
      <protection/>
    </xf>
    <xf numFmtId="196" fontId="6" fillId="37" borderId="94" xfId="0" applyNumberFormat="1" applyFont="1" applyFill="1" applyBorder="1" applyAlignment="1" applyProtection="1">
      <alignment horizontal="center" vertical="center" wrapText="1"/>
      <protection/>
    </xf>
    <xf numFmtId="0" fontId="5" fillId="37" borderId="29" xfId="0" applyNumberFormat="1" applyFont="1" applyFill="1" applyBorder="1" applyAlignment="1" applyProtection="1">
      <alignment horizontal="center" vertical="center" textRotation="90"/>
      <protection/>
    </xf>
    <xf numFmtId="0" fontId="5" fillId="37" borderId="48" xfId="0" applyNumberFormat="1" applyFont="1" applyFill="1" applyBorder="1" applyAlignment="1" applyProtection="1">
      <alignment horizontal="center" vertical="center" textRotation="90"/>
      <protection/>
    </xf>
    <xf numFmtId="0" fontId="5" fillId="37" borderId="75" xfId="0" applyNumberFormat="1" applyFont="1" applyFill="1" applyBorder="1" applyAlignment="1" applyProtection="1">
      <alignment horizontal="center" vertical="center" textRotation="90"/>
      <protection/>
    </xf>
    <xf numFmtId="196" fontId="5" fillId="37" borderId="17" xfId="0" applyNumberFormat="1" applyFont="1" applyFill="1" applyBorder="1" applyAlignment="1" applyProtection="1">
      <alignment horizontal="center" vertical="center" wrapText="1"/>
      <protection/>
    </xf>
    <xf numFmtId="196" fontId="5" fillId="37" borderId="45" xfId="0" applyNumberFormat="1" applyFont="1" applyFill="1" applyBorder="1" applyAlignment="1" applyProtection="1">
      <alignment horizontal="center" vertical="center" wrapText="1"/>
      <protection/>
    </xf>
    <xf numFmtId="196" fontId="5" fillId="37" borderId="76" xfId="0" applyNumberFormat="1" applyFont="1" applyFill="1" applyBorder="1" applyAlignment="1" applyProtection="1">
      <alignment horizontal="center" vertical="center" wrapText="1"/>
      <protection/>
    </xf>
    <xf numFmtId="196" fontId="5" fillId="37" borderId="77" xfId="0" applyNumberFormat="1" applyFont="1" applyFill="1" applyBorder="1" applyAlignment="1" applyProtection="1">
      <alignment horizontal="center" vertical="center" wrapText="1"/>
      <protection/>
    </xf>
    <xf numFmtId="196" fontId="5" fillId="37" borderId="84" xfId="0" applyNumberFormat="1" applyFont="1" applyFill="1" applyBorder="1" applyAlignment="1" applyProtection="1">
      <alignment horizontal="center" vertical="center" wrapText="1"/>
      <protection/>
    </xf>
    <xf numFmtId="196" fontId="5" fillId="37" borderId="34" xfId="0" applyNumberFormat="1" applyFont="1" applyFill="1" applyBorder="1" applyAlignment="1" applyProtection="1">
      <alignment horizontal="center" vertical="center" wrapText="1"/>
      <protection/>
    </xf>
    <xf numFmtId="196" fontId="5" fillId="37" borderId="23" xfId="0" applyNumberFormat="1" applyFont="1" applyFill="1" applyBorder="1" applyAlignment="1" applyProtection="1">
      <alignment horizontal="center" vertical="center" wrapText="1"/>
      <protection/>
    </xf>
    <xf numFmtId="196" fontId="5" fillId="37" borderId="61" xfId="0" applyNumberFormat="1" applyFont="1" applyFill="1" applyBorder="1" applyAlignment="1" applyProtection="1">
      <alignment horizontal="center" vertical="center" wrapText="1"/>
      <protection/>
    </xf>
    <xf numFmtId="196" fontId="5" fillId="37" borderId="38" xfId="0" applyNumberFormat="1" applyFont="1" applyFill="1" applyBorder="1" applyAlignment="1" applyProtection="1">
      <alignment horizontal="center" vertical="center" wrapText="1"/>
      <protection/>
    </xf>
    <xf numFmtId="200" fontId="5" fillId="37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45" xfId="0" applyNumberFormat="1" applyFont="1" applyFill="1" applyBorder="1" applyAlignment="1" applyProtection="1">
      <alignment horizontal="center" vertical="center" textRotation="90" wrapText="1"/>
      <protection/>
    </xf>
    <xf numFmtId="196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0" fontId="54" fillId="37" borderId="20" xfId="0" applyFont="1" applyFill="1" applyBorder="1" applyAlignment="1">
      <alignment horizontal="center"/>
    </xf>
    <xf numFmtId="0" fontId="54" fillId="37" borderId="21" xfId="0" applyFont="1" applyFill="1" applyBorder="1" applyAlignment="1">
      <alignment horizontal="center"/>
    </xf>
    <xf numFmtId="0" fontId="11" fillId="37" borderId="45" xfId="0" applyFont="1" applyFill="1" applyBorder="1" applyAlignment="1">
      <alignment horizontal="center" vertical="center" textRotation="90" wrapText="1"/>
    </xf>
    <xf numFmtId="0" fontId="11" fillId="37" borderId="76" xfId="0" applyFont="1" applyFill="1" applyBorder="1" applyAlignment="1">
      <alignment horizontal="center" vertical="center" textRotation="90" wrapText="1"/>
    </xf>
    <xf numFmtId="0" fontId="5" fillId="37" borderId="78" xfId="0" applyNumberFormat="1" applyFont="1" applyFill="1" applyBorder="1" applyAlignment="1" applyProtection="1">
      <alignment horizontal="center" vertical="center"/>
      <protection/>
    </xf>
    <xf numFmtId="0" fontId="11" fillId="37" borderId="80" xfId="0" applyFont="1" applyFill="1" applyBorder="1" applyAlignment="1">
      <alignment/>
    </xf>
    <xf numFmtId="196" fontId="5" fillId="37" borderId="54" xfId="0" applyNumberFormat="1" applyFont="1" applyFill="1" applyBorder="1" applyAlignment="1" applyProtection="1">
      <alignment horizontal="center" vertical="center"/>
      <protection/>
    </xf>
    <xf numFmtId="196" fontId="5" fillId="37" borderId="83" xfId="0" applyNumberFormat="1" applyFont="1" applyFill="1" applyBorder="1" applyAlignment="1" applyProtection="1">
      <alignment horizontal="center" vertical="center"/>
      <protection/>
    </xf>
    <xf numFmtId="196" fontId="5" fillId="37" borderId="27" xfId="0" applyNumberFormat="1" applyFont="1" applyFill="1" applyBorder="1" applyAlignment="1" applyProtection="1">
      <alignment horizontal="center" vertical="center"/>
      <protection/>
    </xf>
    <xf numFmtId="197" fontId="5" fillId="37" borderId="54" xfId="0" applyNumberFormat="1" applyFont="1" applyFill="1" applyBorder="1" applyAlignment="1" applyProtection="1">
      <alignment horizontal="center" vertical="center"/>
      <protection/>
    </xf>
    <xf numFmtId="197" fontId="5" fillId="37" borderId="83" xfId="0" applyNumberFormat="1" applyFont="1" applyFill="1" applyBorder="1" applyAlignment="1" applyProtection="1">
      <alignment horizontal="center" vertical="center"/>
      <protection/>
    </xf>
    <xf numFmtId="197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7" borderId="54" xfId="0" applyNumberFormat="1" applyFont="1" applyFill="1" applyBorder="1" applyAlignment="1">
      <alignment horizontal="right" vertical="center" wrapText="1"/>
    </xf>
    <xf numFmtId="49" fontId="5" fillId="37" borderId="83" xfId="0" applyNumberFormat="1" applyFont="1" applyFill="1" applyBorder="1" applyAlignment="1">
      <alignment horizontal="right" vertical="center" wrapText="1"/>
    </xf>
    <xf numFmtId="49" fontId="5" fillId="37" borderId="27" xfId="0" applyNumberFormat="1" applyFont="1" applyFill="1" applyBorder="1" applyAlignment="1">
      <alignment horizontal="right" vertical="center" wrapText="1"/>
    </xf>
    <xf numFmtId="49" fontId="5" fillId="37" borderId="85" xfId="0" applyNumberFormat="1" applyFont="1" applyFill="1" applyBorder="1" applyAlignment="1">
      <alignment horizontal="right" vertical="center" wrapText="1"/>
    </xf>
    <xf numFmtId="49" fontId="5" fillId="37" borderId="0" xfId="0" applyNumberFormat="1" applyFont="1" applyFill="1" applyBorder="1" applyAlignment="1">
      <alignment horizontal="right" vertical="center" wrapText="1"/>
    </xf>
    <xf numFmtId="0" fontId="5" fillId="37" borderId="92" xfId="0" applyFont="1" applyFill="1" applyBorder="1" applyAlignment="1">
      <alignment horizontal="right" vertical="center" wrapText="1"/>
    </xf>
    <xf numFmtId="0" fontId="5" fillId="37" borderId="81" xfId="0" applyFont="1" applyFill="1" applyBorder="1" applyAlignment="1">
      <alignment horizontal="right" vertical="center" wrapText="1"/>
    </xf>
    <xf numFmtId="0" fontId="5" fillId="37" borderId="95" xfId="0" applyFont="1" applyFill="1" applyBorder="1" applyAlignment="1">
      <alignment horizontal="right" vertical="center" wrapText="1"/>
    </xf>
    <xf numFmtId="0" fontId="5" fillId="37" borderId="54" xfId="0" applyNumberFormat="1" applyFont="1" applyFill="1" applyBorder="1" applyAlignment="1" applyProtection="1">
      <alignment horizontal="center" vertical="center"/>
      <protection/>
    </xf>
    <xf numFmtId="0" fontId="5" fillId="37" borderId="83" xfId="0" applyNumberFormat="1" applyFont="1" applyFill="1" applyBorder="1" applyAlignment="1" applyProtection="1">
      <alignment horizontal="center" vertical="center"/>
      <protection/>
    </xf>
    <xf numFmtId="0" fontId="5" fillId="37" borderId="27" xfId="0" applyNumberFormat="1" applyFont="1" applyFill="1" applyBorder="1" applyAlignment="1" applyProtection="1">
      <alignment horizontal="center" vertical="center"/>
      <protection/>
    </xf>
    <xf numFmtId="49" fontId="5" fillId="34" borderId="52" xfId="0" applyNumberFormat="1" applyFont="1" applyFill="1" applyBorder="1" applyAlignment="1">
      <alignment horizontal="right" vertical="center" wrapText="1"/>
    </xf>
    <xf numFmtId="49" fontId="5" fillId="34" borderId="64" xfId="0" applyNumberFormat="1" applyFont="1" applyFill="1" applyBorder="1" applyAlignment="1">
      <alignment horizontal="right" vertical="center" wrapText="1"/>
    </xf>
    <xf numFmtId="49" fontId="5" fillId="34" borderId="66" xfId="0" applyNumberFormat="1" applyFont="1" applyFill="1" applyBorder="1" applyAlignment="1">
      <alignment horizontal="right" vertical="center" wrapText="1"/>
    </xf>
    <xf numFmtId="49" fontId="5" fillId="34" borderId="53" xfId="0" applyNumberFormat="1" applyFont="1" applyFill="1" applyBorder="1" applyAlignment="1">
      <alignment horizontal="right" vertical="center" wrapText="1"/>
    </xf>
    <xf numFmtId="49" fontId="5" fillId="34" borderId="96" xfId="0" applyNumberFormat="1" applyFont="1" applyFill="1" applyBorder="1" applyAlignment="1">
      <alignment horizontal="right" vertical="center" wrapText="1"/>
    </xf>
    <xf numFmtId="0" fontId="55" fillId="0" borderId="83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49" fontId="5" fillId="34" borderId="89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right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37" borderId="78" xfId="0" applyNumberFormat="1" applyFont="1" applyFill="1" applyBorder="1" applyAlignment="1">
      <alignment horizontal="right" vertical="center" wrapText="1"/>
    </xf>
    <xf numFmtId="49" fontId="5" fillId="37" borderId="79" xfId="0" applyNumberFormat="1" applyFont="1" applyFill="1" applyBorder="1" applyAlignment="1">
      <alignment horizontal="right" vertical="center" wrapText="1"/>
    </xf>
    <xf numFmtId="0" fontId="5" fillId="0" borderId="54" xfId="54" applyFont="1" applyFill="1" applyBorder="1" applyAlignment="1">
      <alignment horizontal="right" vertical="center" wrapText="1"/>
      <protection/>
    </xf>
    <xf numFmtId="0" fontId="5" fillId="0" borderId="83" xfId="54" applyFont="1" applyFill="1" applyBorder="1" applyAlignment="1">
      <alignment horizontal="right" vertical="center" wrapText="1"/>
      <protection/>
    </xf>
    <xf numFmtId="0" fontId="5" fillId="0" borderId="27" xfId="54" applyFont="1" applyFill="1" applyBorder="1" applyAlignment="1">
      <alignment horizontal="right" vertical="center" wrapText="1"/>
      <protection/>
    </xf>
    <xf numFmtId="0" fontId="5" fillId="0" borderId="54" xfId="0" applyFont="1" applyFill="1" applyBorder="1" applyAlignment="1">
      <alignment horizontal="right" vertical="center" wrapText="1"/>
    </xf>
    <xf numFmtId="0" fontId="5" fillId="0" borderId="83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94" xfId="0" applyNumberFormat="1" applyFont="1" applyFill="1" applyBorder="1" applyAlignment="1">
      <alignment horizontal="center" vertical="center" wrapText="1"/>
    </xf>
    <xf numFmtId="0" fontId="5" fillId="37" borderId="78" xfId="0" applyFont="1" applyFill="1" applyBorder="1" applyAlignment="1">
      <alignment horizontal="right" vertical="center" wrapText="1"/>
    </xf>
    <xf numFmtId="0" fontId="5" fillId="37" borderId="79" xfId="0" applyFont="1" applyFill="1" applyBorder="1" applyAlignment="1">
      <alignment horizontal="right" vertical="center" wrapText="1"/>
    </xf>
    <xf numFmtId="0" fontId="5" fillId="37" borderId="80" xfId="0" applyFont="1" applyFill="1" applyBorder="1" applyAlignment="1">
      <alignment horizontal="right" vertical="center" wrapText="1"/>
    </xf>
    <xf numFmtId="0" fontId="11" fillId="0" borderId="60" xfId="0" applyFont="1" applyFill="1" applyBorder="1" applyAlignment="1">
      <alignment/>
    </xf>
    <xf numFmtId="0" fontId="5" fillId="34" borderId="0" xfId="0" applyFont="1" applyFill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/>
    </xf>
    <xf numFmtId="0" fontId="25" fillId="37" borderId="0" xfId="0" applyFont="1" applyFill="1" applyAlignment="1">
      <alignment horizontal="center"/>
    </xf>
    <xf numFmtId="1" fontId="25" fillId="37" borderId="0" xfId="0" applyNumberFormat="1" applyFont="1" applyFill="1" applyAlignment="1">
      <alignment horizontal="left"/>
    </xf>
    <xf numFmtId="200" fontId="5" fillId="0" borderId="54" xfId="0" applyNumberFormat="1" applyFont="1" applyFill="1" applyBorder="1" applyAlignment="1" applyProtection="1">
      <alignment horizontal="center" vertical="center" wrapText="1"/>
      <protection/>
    </xf>
    <xf numFmtId="200" fontId="5" fillId="0" borderId="27" xfId="0" applyNumberFormat="1" applyFont="1" applyFill="1" applyBorder="1" applyAlignment="1" applyProtection="1">
      <alignment horizontal="center" vertical="center" wrapText="1"/>
      <protection/>
    </xf>
    <xf numFmtId="2" fontId="5" fillId="0" borderId="54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200" fontId="11" fillId="0" borderId="54" xfId="0" applyNumberFormat="1" applyFont="1" applyFill="1" applyBorder="1" applyAlignment="1">
      <alignment horizontal="center" wrapText="1"/>
    </xf>
    <xf numFmtId="200" fontId="11" fillId="0" borderId="83" xfId="0" applyNumberFormat="1" applyFont="1" applyFill="1" applyBorder="1" applyAlignment="1">
      <alignment horizontal="center" wrapText="1"/>
    </xf>
    <xf numFmtId="200" fontId="11" fillId="0" borderId="27" xfId="0" applyNumberFormat="1" applyFont="1" applyFill="1" applyBorder="1" applyAlignment="1">
      <alignment horizontal="center" wrapText="1"/>
    </xf>
    <xf numFmtId="2" fontId="0" fillId="39" borderId="83" xfId="0" applyNumberFormat="1" applyFont="1" applyFill="1" applyBorder="1" applyAlignment="1">
      <alignment horizontal="center" vertical="center" wrapText="1"/>
    </xf>
    <xf numFmtId="2" fontId="0" fillId="39" borderId="27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94" xfId="0" applyFont="1" applyFill="1" applyBorder="1" applyAlignment="1">
      <alignment horizontal="center" vertical="center"/>
    </xf>
    <xf numFmtId="1" fontId="5" fillId="34" borderId="54" xfId="0" applyNumberFormat="1" applyFont="1" applyFill="1" applyBorder="1" applyAlignment="1">
      <alignment horizontal="right" vertical="center" wrapText="1"/>
    </xf>
    <xf numFmtId="1" fontId="5" fillId="34" borderId="8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01" fontId="0" fillId="0" borderId="27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96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97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8" xfId="0" applyFont="1" applyFill="1" applyBorder="1" applyAlignment="1">
      <alignment vertical="center" wrapText="1"/>
    </xf>
    <xf numFmtId="49" fontId="3" fillId="37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5" fillId="34" borderId="67" xfId="0" applyNumberFormat="1" applyFont="1" applyFill="1" applyBorder="1" applyAlignment="1">
      <alignment horizontal="right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51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49" fontId="5" fillId="34" borderId="62" xfId="0" applyNumberFormat="1" applyFont="1" applyFill="1" applyBorder="1" applyAlignment="1">
      <alignment horizontal="right" vertical="center"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200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45" xfId="0" applyNumberFormat="1" applyFont="1" applyFill="1" applyBorder="1" applyAlignment="1" applyProtection="1">
      <alignment horizontal="center" vertical="center" textRotation="90" wrapText="1"/>
      <protection/>
    </xf>
    <xf numFmtId="200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  <xf numFmtId="196" fontId="5" fillId="0" borderId="33" xfId="0" applyNumberFormat="1" applyFont="1" applyFill="1" applyBorder="1" applyAlignment="1" applyProtection="1">
      <alignment horizontal="center" vertical="center" wrapText="1"/>
      <protection/>
    </xf>
    <xf numFmtId="196" fontId="5" fillId="0" borderId="64" xfId="0" applyNumberFormat="1" applyFont="1" applyFill="1" applyBorder="1" applyAlignment="1" applyProtection="1">
      <alignment horizontal="center" vertical="center" wrapText="1"/>
      <protection/>
    </xf>
    <xf numFmtId="196" fontId="5" fillId="0" borderId="51" xfId="0" applyNumberFormat="1" applyFont="1" applyFill="1" applyBorder="1" applyAlignment="1" applyProtection="1">
      <alignment horizontal="center" vertical="center" wrapText="1"/>
      <protection/>
    </xf>
    <xf numFmtId="196" fontId="5" fillId="0" borderId="77" xfId="0" applyNumberFormat="1" applyFont="1" applyFill="1" applyBorder="1" applyAlignment="1" applyProtection="1">
      <alignment horizontal="center" vertical="center" wrapText="1"/>
      <protection/>
    </xf>
    <xf numFmtId="196" fontId="5" fillId="0" borderId="84" xfId="0" applyNumberFormat="1" applyFont="1" applyFill="1" applyBorder="1" applyAlignment="1" applyProtection="1">
      <alignment horizontal="center" vertical="center" wrapText="1"/>
      <protection/>
    </xf>
    <xf numFmtId="196" fontId="5" fillId="0" borderId="94" xfId="0" applyNumberFormat="1" applyFont="1" applyFill="1" applyBorder="1" applyAlignment="1" applyProtection="1">
      <alignment horizontal="center" vertical="center" wrapText="1"/>
      <protection/>
    </xf>
    <xf numFmtId="196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4" fillId="0" borderId="20" xfId="0" applyNumberFormat="1" applyFont="1" applyFill="1" applyBorder="1" applyAlignment="1" applyProtection="1">
      <alignment horizontal="center" vertical="center"/>
      <protection/>
    </xf>
    <xf numFmtId="196" fontId="54" fillId="0" borderId="60" xfId="0" applyNumberFormat="1" applyFont="1" applyFill="1" applyBorder="1" applyAlignment="1" applyProtection="1">
      <alignment horizontal="center" vertical="center"/>
      <protection/>
    </xf>
    <xf numFmtId="196" fontId="5" fillId="0" borderId="23" xfId="0" applyNumberFormat="1" applyFont="1" applyFill="1" applyBorder="1" applyAlignment="1" applyProtection="1">
      <alignment horizontal="center" vertical="center" wrapText="1"/>
      <protection/>
    </xf>
    <xf numFmtId="196" fontId="5" fillId="0" borderId="61" xfId="0" applyNumberFormat="1" applyFont="1" applyFill="1" applyBorder="1" applyAlignment="1" applyProtection="1">
      <alignment horizontal="center" vertical="center" wrapText="1"/>
      <protection/>
    </xf>
    <xf numFmtId="196" fontId="5" fillId="0" borderId="67" xfId="0" applyNumberFormat="1" applyFont="1" applyFill="1" applyBorder="1" applyAlignment="1" applyProtection="1">
      <alignment horizontal="center" vertical="center" wrapText="1"/>
      <protection/>
    </xf>
    <xf numFmtId="196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196" fontId="5" fillId="0" borderId="60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horizontal="center" vertical="center"/>
      <protection/>
    </xf>
    <xf numFmtId="196" fontId="5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96" fontId="5" fillId="0" borderId="76" xfId="0" applyNumberFormat="1" applyFont="1" applyFill="1" applyBorder="1" applyAlignment="1" applyProtection="1">
      <alignment horizontal="center" vertical="center" textRotation="90" wrapText="1"/>
      <protection/>
    </xf>
    <xf numFmtId="49" fontId="5" fillId="0" borderId="76" xfId="0" applyNumberFormat="1" applyFont="1" applyFill="1" applyBorder="1" applyAlignment="1" applyProtection="1">
      <alignment horizontal="center" vertical="center" textRotation="90" wrapText="1"/>
      <protection/>
    </xf>
    <xf numFmtId="197" fontId="5" fillId="0" borderId="15" xfId="0" applyNumberFormat="1" applyFont="1" applyFill="1" applyBorder="1" applyAlignment="1" applyProtection="1">
      <alignment horizontal="center" vertical="center"/>
      <protection/>
    </xf>
    <xf numFmtId="197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54" xfId="0" applyNumberFormat="1" applyFont="1" applyFill="1" applyBorder="1" applyAlignment="1" applyProtection="1">
      <alignment horizontal="center" vertical="center" wrapText="1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43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202" fontId="5" fillId="0" borderId="2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/>
    </xf>
    <xf numFmtId="0" fontId="5" fillId="0" borderId="87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 wrapText="1"/>
    </xf>
    <xf numFmtId="198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200" fontId="5" fillId="0" borderId="75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202" fontId="5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202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202" fontId="5" fillId="0" borderId="68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96" fontId="5" fillId="0" borderId="43" xfId="0" applyNumberFormat="1" applyFont="1" applyFill="1" applyBorder="1" applyAlignment="1" applyProtection="1">
      <alignment horizontal="center" vertical="center"/>
      <protection/>
    </xf>
    <xf numFmtId="196" fontId="5" fillId="0" borderId="21" xfId="0" applyNumberFormat="1" applyFont="1" applyFill="1" applyBorder="1" applyAlignment="1" applyProtection="1">
      <alignment vertical="center"/>
      <protection/>
    </xf>
    <xf numFmtId="1" fontId="5" fillId="0" borderId="38" xfId="0" applyNumberFormat="1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>
      <alignment horizontal="center" vertical="center"/>
    </xf>
    <xf numFmtId="1" fontId="5" fillId="0" borderId="21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02" fontId="5" fillId="0" borderId="33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Fill="1" applyBorder="1" applyAlignment="1" applyProtection="1">
      <alignment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02" fontId="5" fillId="0" borderId="20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vertical="center"/>
      <protection/>
    </xf>
    <xf numFmtId="0" fontId="5" fillId="0" borderId="7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vertical="center"/>
      <protection/>
    </xf>
    <xf numFmtId="202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7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196" fontId="5" fillId="0" borderId="20" xfId="0" applyNumberFormat="1" applyFont="1" applyFill="1" applyBorder="1" applyAlignment="1" applyProtection="1">
      <alignment horizontal="center" vertical="center"/>
      <protection/>
    </xf>
    <xf numFmtId="1" fontId="7" fillId="0" borderId="22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196" fontId="5" fillId="0" borderId="20" xfId="0" applyNumberFormat="1" applyFont="1" applyFill="1" applyBorder="1" applyAlignment="1" applyProtection="1">
      <alignment vertical="center"/>
      <protection/>
    </xf>
    <xf numFmtId="200" fontId="5" fillId="0" borderId="13" xfId="0" applyNumberFormat="1" applyFont="1" applyFill="1" applyBorder="1" applyAlignment="1">
      <alignment horizontal="center" vertical="center" wrapText="1"/>
    </xf>
    <xf numFmtId="200" fontId="5" fillId="0" borderId="10" xfId="0" applyNumberFormat="1" applyFont="1" applyFill="1" applyBorder="1" applyAlignment="1">
      <alignment horizontal="center" vertical="center" wrapText="1"/>
    </xf>
    <xf numFmtId="200" fontId="5" fillId="0" borderId="20" xfId="0" applyNumberFormat="1" applyFont="1" applyFill="1" applyBorder="1" applyAlignment="1">
      <alignment horizontal="center" vertical="center" wrapText="1"/>
    </xf>
    <xf numFmtId="202" fontId="5" fillId="0" borderId="7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98" fontId="5" fillId="0" borderId="71" xfId="0" applyNumberFormat="1" applyFont="1" applyFill="1" applyBorder="1" applyAlignment="1" applyProtection="1">
      <alignment horizontal="center" vertical="center"/>
      <protection/>
    </xf>
    <xf numFmtId="198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202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>
      <alignment horizontal="center" vertical="center" wrapText="1"/>
    </xf>
    <xf numFmtId="198" fontId="5" fillId="0" borderId="48" xfId="0" applyNumberFormat="1" applyFont="1" applyFill="1" applyBorder="1" applyAlignment="1" applyProtection="1">
      <alignment horizontal="center" vertical="center"/>
      <protection/>
    </xf>
    <xf numFmtId="198" fontId="42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86" xfId="0" applyFont="1" applyFill="1" applyBorder="1" applyAlignment="1">
      <alignment horizontal="center" vertical="center" wrapText="1"/>
    </xf>
    <xf numFmtId="198" fontId="42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200" fontId="5" fillId="0" borderId="65" xfId="55" applyNumberFormat="1" applyFont="1" applyFill="1" applyBorder="1" applyAlignment="1" applyProtection="1">
      <alignment horizontal="center" vertical="center"/>
      <protection/>
    </xf>
    <xf numFmtId="200" fontId="5" fillId="0" borderId="16" xfId="55" applyNumberFormat="1" applyFont="1" applyFill="1" applyBorder="1" applyAlignment="1" applyProtection="1">
      <alignment horizontal="center" vertical="center"/>
      <protection/>
    </xf>
    <xf numFmtId="200" fontId="5" fillId="0" borderId="14" xfId="55" applyNumberFormat="1" applyFont="1" applyFill="1" applyBorder="1" applyAlignment="1" applyProtection="1">
      <alignment horizontal="center" vertical="center"/>
      <protection/>
    </xf>
    <xf numFmtId="200" fontId="5" fillId="0" borderId="36" xfId="55" applyNumberFormat="1" applyFont="1" applyFill="1" applyBorder="1" applyAlignment="1" applyProtection="1">
      <alignment horizontal="center" vertical="center"/>
      <protection/>
    </xf>
    <xf numFmtId="0" fontId="3" fillId="0" borderId="16" xfId="54" applyFont="1" applyFill="1" applyBorder="1" applyAlignment="1">
      <alignment horizontal="center" vertical="center" wrapText="1"/>
      <protection/>
    </xf>
    <xf numFmtId="0" fontId="3" fillId="0" borderId="14" xfId="54" applyFont="1" applyFill="1" applyBorder="1" applyAlignment="1">
      <alignment horizontal="center" vertical="center" wrapText="1"/>
      <protection/>
    </xf>
    <xf numFmtId="0" fontId="3" fillId="0" borderId="36" xfId="54" applyFont="1" applyFill="1" applyBorder="1" applyAlignment="1">
      <alignment horizontal="center" vertical="center" wrapText="1"/>
      <protection/>
    </xf>
    <xf numFmtId="0" fontId="3" fillId="0" borderId="43" xfId="54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205" fontId="3" fillId="0" borderId="22" xfId="54" applyNumberFormat="1" applyFont="1" applyFill="1" applyBorder="1" applyAlignment="1">
      <alignment horizontal="center" vertical="center" wrapText="1"/>
      <protection/>
    </xf>
    <xf numFmtId="0" fontId="3" fillId="0" borderId="13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2" xfId="55" applyFont="1" applyFill="1" applyBorder="1" applyAlignment="1">
      <alignment horizontal="center" vertical="center" wrapText="1"/>
      <protection/>
    </xf>
    <xf numFmtId="205" fontId="3" fillId="0" borderId="13" xfId="54" applyNumberFormat="1" applyFont="1" applyFill="1" applyBorder="1" applyAlignment="1">
      <alignment horizontal="center" vertical="center" wrapText="1"/>
      <protection/>
    </xf>
    <xf numFmtId="200" fontId="5" fillId="0" borderId="43" xfId="54" applyNumberFormat="1" applyFont="1" applyFill="1" applyBorder="1" applyAlignment="1" applyProtection="1">
      <alignment horizontal="center" vertical="center"/>
      <protection/>
    </xf>
    <xf numFmtId="200" fontId="5" fillId="0" borderId="13" xfId="54" applyNumberFormat="1" applyFont="1" applyFill="1" applyBorder="1" applyAlignment="1" applyProtection="1">
      <alignment horizontal="center" vertical="center"/>
      <protection/>
    </xf>
    <xf numFmtId="200" fontId="5" fillId="0" borderId="10" xfId="54" applyNumberFormat="1" applyFont="1" applyFill="1" applyBorder="1" applyAlignment="1" applyProtection="1">
      <alignment horizontal="center" vertical="center"/>
      <protection/>
    </xf>
    <xf numFmtId="200" fontId="5" fillId="0" borderId="22" xfId="54" applyNumberFormat="1" applyFont="1" applyFill="1" applyBorder="1" applyAlignment="1" applyProtection="1">
      <alignment horizontal="center" vertical="center"/>
      <protection/>
    </xf>
    <xf numFmtId="0" fontId="3" fillId="0" borderId="87" xfId="54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5" xfId="54" applyFont="1" applyFill="1" applyBorder="1" applyAlignment="1">
      <alignment horizontal="center" vertical="center" wrapText="1"/>
      <protection/>
    </xf>
    <xf numFmtId="205" fontId="3" fillId="0" borderId="28" xfId="54" applyNumberFormat="1" applyFont="1" applyFill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28" xfId="55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lan Уч(бакал.) д_о 2013_14а" xfId="55"/>
    <cellStyle name="Обычный_Т_т_СП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2"/>
  <sheetViews>
    <sheetView view="pageBreakPreview" zoomScale="85" zoomScaleNormal="89" zoomScaleSheetLayoutView="85" zoomScalePageLayoutView="0" workbookViewId="0" topLeftCell="A217">
      <selection activeCell="A229" sqref="A229:M229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1902" t="s">
        <v>328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4"/>
      <c r="U1" s="335"/>
      <c r="V1" s="335"/>
      <c r="W1" s="335"/>
      <c r="X1" s="335"/>
    </row>
    <row r="2" spans="1:20" ht="15.75" customHeight="1">
      <c r="A2" s="1888" t="s">
        <v>15</v>
      </c>
      <c r="B2" s="1883" t="s">
        <v>21</v>
      </c>
      <c r="C2" s="1893" t="s">
        <v>35</v>
      </c>
      <c r="D2" s="1894"/>
      <c r="E2" s="1894"/>
      <c r="F2" s="1895"/>
      <c r="G2" s="1909" t="s">
        <v>25</v>
      </c>
      <c r="H2" s="1912" t="s">
        <v>16</v>
      </c>
      <c r="I2" s="1913"/>
      <c r="J2" s="1913"/>
      <c r="K2" s="1913"/>
      <c r="L2" s="1913"/>
      <c r="M2" s="1914"/>
      <c r="N2" s="1893" t="s">
        <v>37</v>
      </c>
      <c r="O2" s="1894"/>
      <c r="P2" s="1894"/>
      <c r="Q2" s="1894"/>
      <c r="R2" s="1894"/>
      <c r="S2" s="1894"/>
      <c r="T2" s="1905"/>
    </row>
    <row r="3" spans="1:20" ht="21" customHeight="1">
      <c r="A3" s="1889"/>
      <c r="B3" s="1884"/>
      <c r="C3" s="1896"/>
      <c r="D3" s="1897"/>
      <c r="E3" s="1897"/>
      <c r="F3" s="1898"/>
      <c r="G3" s="1910"/>
      <c r="H3" s="1872" t="s">
        <v>17</v>
      </c>
      <c r="I3" s="1907" t="s">
        <v>18</v>
      </c>
      <c r="J3" s="1908"/>
      <c r="K3" s="1908"/>
      <c r="L3" s="1908"/>
      <c r="M3" s="1872" t="s">
        <v>104</v>
      </c>
      <c r="N3" s="1896"/>
      <c r="O3" s="1897"/>
      <c r="P3" s="1897"/>
      <c r="Q3" s="1897"/>
      <c r="R3" s="1897"/>
      <c r="S3" s="1897"/>
      <c r="T3" s="1906"/>
    </row>
    <row r="4" spans="1:20" ht="15.75">
      <c r="A4" s="1889"/>
      <c r="B4" s="1884"/>
      <c r="C4" s="1872" t="s">
        <v>42</v>
      </c>
      <c r="D4" s="1872" t="s">
        <v>43</v>
      </c>
      <c r="E4" s="1870" t="s">
        <v>82</v>
      </c>
      <c r="F4" s="1871"/>
      <c r="G4" s="1910"/>
      <c r="H4" s="1873"/>
      <c r="I4" s="1872" t="s">
        <v>26</v>
      </c>
      <c r="J4" s="1872" t="s">
        <v>30</v>
      </c>
      <c r="K4" s="1877" t="s">
        <v>31</v>
      </c>
      <c r="L4" s="1877" t="s">
        <v>32</v>
      </c>
      <c r="M4" s="1873"/>
      <c r="N4" s="1861" t="s">
        <v>19</v>
      </c>
      <c r="O4" s="1862"/>
      <c r="P4" s="1862"/>
      <c r="Q4" s="1882"/>
      <c r="R4" s="1861" t="s">
        <v>20</v>
      </c>
      <c r="S4" s="1862"/>
      <c r="T4" s="1863"/>
    </row>
    <row r="5" spans="1:20" ht="15.75">
      <c r="A5" s="1889"/>
      <c r="B5" s="1884"/>
      <c r="C5" s="1873"/>
      <c r="D5" s="1873"/>
      <c r="E5" s="1873" t="s">
        <v>83</v>
      </c>
      <c r="F5" s="1873" t="s">
        <v>84</v>
      </c>
      <c r="G5" s="1910"/>
      <c r="H5" s="1873"/>
      <c r="I5" s="1873"/>
      <c r="J5" s="1873"/>
      <c r="K5" s="1878"/>
      <c r="L5" s="1878"/>
      <c r="M5" s="1873"/>
      <c r="N5" s="67">
        <v>1</v>
      </c>
      <c r="O5" s="1875">
        <v>2</v>
      </c>
      <c r="P5" s="187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1889"/>
      <c r="B6" s="1884"/>
      <c r="C6" s="1873"/>
      <c r="D6" s="1873"/>
      <c r="E6" s="1891"/>
      <c r="F6" s="1891"/>
      <c r="G6" s="1910"/>
      <c r="H6" s="1873"/>
      <c r="I6" s="1873"/>
      <c r="J6" s="1873"/>
      <c r="K6" s="1878"/>
      <c r="L6" s="1878"/>
      <c r="M6" s="1873"/>
      <c r="N6" s="1861"/>
      <c r="O6" s="1862"/>
      <c r="P6" s="1862"/>
      <c r="Q6" s="1862"/>
      <c r="R6" s="1862"/>
      <c r="S6" s="1862"/>
      <c r="T6" s="1863"/>
    </row>
    <row r="7" spans="1:20" ht="26.25" customHeight="1" thickBot="1">
      <c r="A7" s="1890"/>
      <c r="B7" s="1885"/>
      <c r="C7" s="1874"/>
      <c r="D7" s="1874"/>
      <c r="E7" s="1892"/>
      <c r="F7" s="1892"/>
      <c r="G7" s="1911"/>
      <c r="H7" s="1874"/>
      <c r="I7" s="1874"/>
      <c r="J7" s="1874"/>
      <c r="K7" s="1879"/>
      <c r="L7" s="1879"/>
      <c r="M7" s="1874"/>
      <c r="N7" s="97">
        <v>15</v>
      </c>
      <c r="O7" s="1880">
        <v>9</v>
      </c>
      <c r="P7" s="188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1915">
        <v>5</v>
      </c>
      <c r="F8" s="1916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1918" t="s">
        <v>45</v>
      </c>
      <c r="P8" s="191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1920" t="s">
        <v>174</v>
      </c>
      <c r="B9" s="1921"/>
      <c r="C9" s="1921"/>
      <c r="D9" s="1921"/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2"/>
    </row>
    <row r="10" spans="1:20" ht="20.25" thickBot="1">
      <c r="A10" s="1923" t="s">
        <v>86</v>
      </c>
      <c r="B10" s="1924"/>
      <c r="C10" s="1924"/>
      <c r="D10" s="1924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5"/>
    </row>
    <row r="11" spans="1:20" ht="31.5">
      <c r="A11" s="73" t="s">
        <v>85</v>
      </c>
      <c r="B11" s="74" t="s">
        <v>115</v>
      </c>
      <c r="C11" s="75"/>
      <c r="D11" s="28"/>
      <c r="E11" s="76"/>
      <c r="F11" s="76"/>
      <c r="G11" s="77">
        <f>G12+G13+G14</f>
        <v>6.5</v>
      </c>
      <c r="H11" s="56">
        <f>G11*30</f>
        <v>195</v>
      </c>
      <c r="I11" s="28"/>
      <c r="J11" s="75"/>
      <c r="K11" s="28"/>
      <c r="L11" s="78"/>
      <c r="M11" s="79"/>
      <c r="N11" s="73"/>
      <c r="O11" s="1886"/>
      <c r="P11" s="1887"/>
      <c r="Q11" s="87"/>
      <c r="R11" s="86"/>
      <c r="S11" s="83"/>
      <c r="T11" s="87"/>
    </row>
    <row r="12" spans="1:20" ht="15.75">
      <c r="A12" s="21"/>
      <c r="B12" s="15" t="s">
        <v>33</v>
      </c>
      <c r="C12" s="14"/>
      <c r="D12" s="13"/>
      <c r="E12" s="57"/>
      <c r="F12" s="57"/>
      <c r="G12" s="31">
        <v>5</v>
      </c>
      <c r="H12" s="7">
        <f>G12*30</f>
        <v>150</v>
      </c>
      <c r="I12" s="13"/>
      <c r="J12" s="14"/>
      <c r="K12" s="13"/>
      <c r="L12" s="17"/>
      <c r="M12" s="80"/>
      <c r="N12" s="21"/>
      <c r="O12" s="1854"/>
      <c r="P12" s="1855"/>
      <c r="Q12" s="88"/>
      <c r="R12" s="50"/>
      <c r="S12" s="4"/>
      <c r="T12" s="88"/>
    </row>
    <row r="13" spans="1:20" ht="15.75">
      <c r="A13" s="21"/>
      <c r="B13" s="337" t="s">
        <v>34</v>
      </c>
      <c r="C13" s="14"/>
      <c r="D13" s="13"/>
      <c r="E13" s="57"/>
      <c r="F13" s="57"/>
      <c r="G13" s="31"/>
      <c r="H13" s="7"/>
      <c r="I13" s="13"/>
      <c r="J13" s="14"/>
      <c r="K13" s="13"/>
      <c r="L13" s="17"/>
      <c r="M13" s="80"/>
      <c r="N13" s="616" t="s">
        <v>274</v>
      </c>
      <c r="O13" s="1854" t="s">
        <v>274</v>
      </c>
      <c r="P13" s="1855"/>
      <c r="Q13" s="586" t="s">
        <v>274</v>
      </c>
      <c r="R13" s="615" t="s">
        <v>274</v>
      </c>
      <c r="S13" s="338" t="s">
        <v>274</v>
      </c>
      <c r="T13" s="88"/>
    </row>
    <row r="14" spans="1:20" ht="15.75">
      <c r="A14" s="21"/>
      <c r="B14" s="337" t="s">
        <v>34</v>
      </c>
      <c r="C14" s="14"/>
      <c r="D14" s="6" t="s">
        <v>51</v>
      </c>
      <c r="E14" s="57"/>
      <c r="F14" s="57"/>
      <c r="G14" s="31">
        <v>1.5</v>
      </c>
      <c r="H14" s="7">
        <f>G14*30</f>
        <v>45</v>
      </c>
      <c r="I14" s="161">
        <f>J14+K14+L14</f>
        <v>16</v>
      </c>
      <c r="J14" s="14"/>
      <c r="K14" s="13"/>
      <c r="L14" s="17">
        <v>16</v>
      </c>
      <c r="M14" s="53">
        <f>H14-I14</f>
        <v>29</v>
      </c>
      <c r="N14" s="21"/>
      <c r="O14" s="1854"/>
      <c r="P14" s="1855"/>
      <c r="Q14" s="88"/>
      <c r="R14" s="50"/>
      <c r="S14" s="4"/>
      <c r="T14" s="88" t="s">
        <v>52</v>
      </c>
    </row>
    <row r="15" spans="1:20" ht="15.75">
      <c r="A15" s="21" t="s">
        <v>87</v>
      </c>
      <c r="B15" s="63" t="s">
        <v>91</v>
      </c>
      <c r="C15" s="14" t="s">
        <v>95</v>
      </c>
      <c r="D15" s="13"/>
      <c r="E15" s="31"/>
      <c r="F15" s="31"/>
      <c r="G15" s="643">
        <v>3</v>
      </c>
      <c r="H15" s="7">
        <f aca="true" t="shared" si="0" ref="H15:H22">G15*30</f>
        <v>90</v>
      </c>
      <c r="I15" s="14"/>
      <c r="J15" s="13"/>
      <c r="K15" s="14"/>
      <c r="L15" s="13"/>
      <c r="M15" s="53"/>
      <c r="N15" s="21"/>
      <c r="O15" s="1854"/>
      <c r="P15" s="1855"/>
      <c r="Q15" s="88"/>
      <c r="R15" s="50"/>
      <c r="S15" s="4"/>
      <c r="T15" s="88"/>
    </row>
    <row r="16" spans="1:20" ht="15.75">
      <c r="A16" s="20" t="s">
        <v>88</v>
      </c>
      <c r="B16" s="63" t="s">
        <v>111</v>
      </c>
      <c r="C16" s="14"/>
      <c r="D16" s="14"/>
      <c r="E16" s="57"/>
      <c r="F16" s="57"/>
      <c r="G16" s="643">
        <v>2</v>
      </c>
      <c r="H16" s="7">
        <f t="shared" si="0"/>
        <v>60</v>
      </c>
      <c r="I16" s="16"/>
      <c r="J16" s="52"/>
      <c r="K16" s="14"/>
      <c r="L16" s="13"/>
      <c r="M16" s="53"/>
      <c r="N16" s="21"/>
      <c r="O16" s="1854"/>
      <c r="P16" s="1855"/>
      <c r="Q16" s="88"/>
      <c r="R16" s="50"/>
      <c r="S16" s="4"/>
      <c r="T16" s="88"/>
    </row>
    <row r="17" spans="1:20" ht="15.75">
      <c r="A17" s="20"/>
      <c r="B17" s="63" t="s">
        <v>33</v>
      </c>
      <c r="C17" s="14"/>
      <c r="D17" s="14"/>
      <c r="E17" s="57"/>
      <c r="F17" s="57"/>
      <c r="G17" s="643">
        <v>1</v>
      </c>
      <c r="H17" s="7">
        <f t="shared" si="0"/>
        <v>30</v>
      </c>
      <c r="I17" s="16"/>
      <c r="J17" s="52"/>
      <c r="K17" s="14"/>
      <c r="L17" s="13"/>
      <c r="M17" s="53"/>
      <c r="N17" s="21"/>
      <c r="O17" s="1854"/>
      <c r="P17" s="1855"/>
      <c r="Q17" s="88"/>
      <c r="R17" s="50"/>
      <c r="S17" s="4"/>
      <c r="T17" s="88"/>
    </row>
    <row r="18" spans="1:20" ht="15.75">
      <c r="A18" s="20" t="s">
        <v>106</v>
      </c>
      <c r="B18" s="275" t="s">
        <v>34</v>
      </c>
      <c r="C18" s="14"/>
      <c r="D18" s="14">
        <v>2</v>
      </c>
      <c r="E18" s="57"/>
      <c r="F18" s="57"/>
      <c r="G18" s="643">
        <v>1</v>
      </c>
      <c r="H18" s="7">
        <f t="shared" si="0"/>
        <v>30</v>
      </c>
      <c r="I18" s="16">
        <v>10</v>
      </c>
      <c r="J18" s="288">
        <v>10</v>
      </c>
      <c r="K18" s="14"/>
      <c r="L18" s="13"/>
      <c r="M18" s="53">
        <v>20</v>
      </c>
      <c r="N18" s="21"/>
      <c r="O18" s="1917">
        <v>1</v>
      </c>
      <c r="P18" s="1855"/>
      <c r="Q18" s="88"/>
      <c r="R18" s="50"/>
      <c r="S18" s="4"/>
      <c r="T18" s="88"/>
    </row>
    <row r="19" spans="1:20" ht="31.5">
      <c r="A19" s="21" t="s">
        <v>89</v>
      </c>
      <c r="B19" s="69" t="s">
        <v>92</v>
      </c>
      <c r="C19" s="14" t="s">
        <v>95</v>
      </c>
      <c r="D19" s="14"/>
      <c r="E19" s="57"/>
      <c r="F19" s="57"/>
      <c r="G19" s="31">
        <v>3</v>
      </c>
      <c r="H19" s="7">
        <f t="shared" si="0"/>
        <v>90</v>
      </c>
      <c r="I19" s="14"/>
      <c r="J19" s="13"/>
      <c r="K19" s="14"/>
      <c r="L19" s="13"/>
      <c r="M19" s="53"/>
      <c r="N19" s="21"/>
      <c r="O19" s="1854"/>
      <c r="P19" s="1855"/>
      <c r="Q19" s="88"/>
      <c r="R19" s="50"/>
      <c r="S19" s="4"/>
      <c r="T19" s="88"/>
    </row>
    <row r="20" spans="1:20" ht="15.75">
      <c r="A20" s="58" t="s">
        <v>90</v>
      </c>
      <c r="B20" s="63" t="s">
        <v>93</v>
      </c>
      <c r="C20" s="27"/>
      <c r="D20" s="27"/>
      <c r="E20" s="62"/>
      <c r="F20" s="62"/>
      <c r="G20" s="693">
        <f>G21+G22</f>
        <v>3</v>
      </c>
      <c r="H20" s="7">
        <f t="shared" si="0"/>
        <v>90</v>
      </c>
      <c r="I20" s="27"/>
      <c r="J20" s="18"/>
      <c r="K20" s="27"/>
      <c r="L20" s="18"/>
      <c r="M20" s="81"/>
      <c r="N20" s="58"/>
      <c r="O20" s="1854"/>
      <c r="P20" s="1855"/>
      <c r="Q20" s="89"/>
      <c r="R20" s="339"/>
      <c r="S20" s="19"/>
      <c r="T20" s="89"/>
    </row>
    <row r="21" spans="1:20" ht="15.75">
      <c r="A21" s="58"/>
      <c r="B21" s="63" t="s">
        <v>33</v>
      </c>
      <c r="C21" s="27"/>
      <c r="D21" s="27"/>
      <c r="E21" s="62"/>
      <c r="F21" s="62"/>
      <c r="G21" s="693">
        <v>1.5</v>
      </c>
      <c r="H21" s="7">
        <f t="shared" si="0"/>
        <v>45</v>
      </c>
      <c r="I21" s="27"/>
      <c r="J21" s="18"/>
      <c r="K21" s="27"/>
      <c r="L21" s="18"/>
      <c r="M21" s="81"/>
      <c r="N21" s="58"/>
      <c r="O21" s="1854"/>
      <c r="P21" s="1855"/>
      <c r="Q21" s="89"/>
      <c r="R21" s="339"/>
      <c r="S21" s="19"/>
      <c r="T21" s="89"/>
    </row>
    <row r="22" spans="1:20" ht="16.5" thickBot="1">
      <c r="A22" s="64" t="s">
        <v>94</v>
      </c>
      <c r="B22" s="340" t="s">
        <v>34</v>
      </c>
      <c r="C22" s="65">
        <v>1</v>
      </c>
      <c r="D22" s="65"/>
      <c r="E22" s="66"/>
      <c r="F22" s="66"/>
      <c r="G22" s="694">
        <v>1.5</v>
      </c>
      <c r="H22" s="51">
        <f t="shared" si="0"/>
        <v>45</v>
      </c>
      <c r="I22" s="65">
        <v>15</v>
      </c>
      <c r="J22" s="734">
        <v>15</v>
      </c>
      <c r="K22" s="65"/>
      <c r="L22" s="23"/>
      <c r="M22" s="82">
        <v>30</v>
      </c>
      <c r="N22" s="64" t="s">
        <v>105</v>
      </c>
      <c r="O22" s="1831"/>
      <c r="P22" s="1832"/>
      <c r="Q22" s="90"/>
      <c r="R22" s="341"/>
      <c r="S22" s="24"/>
      <c r="T22" s="90"/>
    </row>
    <row r="23" spans="1:20" ht="15.75" customHeight="1">
      <c r="A23" s="1899" t="s">
        <v>134</v>
      </c>
      <c r="B23" s="1900"/>
      <c r="C23" s="1900"/>
      <c r="D23" s="1900"/>
      <c r="E23" s="1900"/>
      <c r="F23" s="1901"/>
      <c r="G23" s="196">
        <f>SUM(G24+G25)</f>
        <v>20.5</v>
      </c>
      <c r="H23" s="342">
        <f>SUM(H24+H25)</f>
        <v>615</v>
      </c>
      <c r="I23" s="343"/>
      <c r="J23" s="343"/>
      <c r="K23" s="343"/>
      <c r="L23" s="343"/>
      <c r="M23" s="343"/>
      <c r="N23" s="26"/>
      <c r="O23" s="1852"/>
      <c r="P23" s="1853"/>
      <c r="Q23" s="85"/>
      <c r="R23" s="93"/>
      <c r="S23" s="22"/>
      <c r="T23" s="95"/>
    </row>
    <row r="24" spans="1:20" ht="16.5" customHeight="1" thickBot="1">
      <c r="A24" s="1841" t="s">
        <v>64</v>
      </c>
      <c r="B24" s="1842"/>
      <c r="C24" s="1842"/>
      <c r="D24" s="1842"/>
      <c r="E24" s="1842"/>
      <c r="F24" s="1843"/>
      <c r="G24" s="344">
        <f>G12+G15+G17+G19+G21</f>
        <v>13.5</v>
      </c>
      <c r="H24" s="345">
        <f>H12+H15+H17+H19+H21</f>
        <v>405</v>
      </c>
      <c r="I24" s="35"/>
      <c r="J24" s="59"/>
      <c r="K24" s="60"/>
      <c r="L24" s="24"/>
      <c r="M24" s="61"/>
      <c r="N24" s="29"/>
      <c r="O24" s="1839"/>
      <c r="P24" s="1839"/>
      <c r="Q24" s="96"/>
      <c r="R24" s="64"/>
      <c r="S24" s="24"/>
      <c r="T24" s="90"/>
    </row>
    <row r="25" spans="1:20" ht="16.5" customHeight="1" thickBot="1">
      <c r="A25" s="1836" t="s">
        <v>103</v>
      </c>
      <c r="B25" s="1837"/>
      <c r="C25" s="1837"/>
      <c r="D25" s="1837"/>
      <c r="E25" s="1837"/>
      <c r="F25" s="1838"/>
      <c r="G25" s="225">
        <f>G14+G18+G22+G27</f>
        <v>7</v>
      </c>
      <c r="H25" s="99">
        <f>H13+H14+H18+H22+H27</f>
        <v>210</v>
      </c>
      <c r="I25" s="55">
        <f>SUM(I11:I24)+I27</f>
        <v>101</v>
      </c>
      <c r="J25" s="55">
        <f>SUM(J11:J24)+J27</f>
        <v>25</v>
      </c>
      <c r="K25" s="55">
        <f>SUM(K11:K24)+K27</f>
        <v>0</v>
      </c>
      <c r="L25" s="55">
        <f>SUM(L11:L24)+L27</f>
        <v>76</v>
      </c>
      <c r="M25" s="55">
        <f>SUM(M11:M24)+M27</f>
        <v>109</v>
      </c>
      <c r="N25" s="99">
        <v>3</v>
      </c>
      <c r="O25" s="1797" t="s">
        <v>122</v>
      </c>
      <c r="P25" s="1797"/>
      <c r="Q25" s="94" t="s">
        <v>52</v>
      </c>
      <c r="R25" s="84"/>
      <c r="S25" s="30"/>
      <c r="T25" s="94" t="s">
        <v>52</v>
      </c>
    </row>
    <row r="26" spans="1:20" ht="16.5" customHeight="1">
      <c r="A26" s="1808"/>
      <c r="B26" s="1809"/>
      <c r="C26" s="100"/>
      <c r="D26" s="100"/>
      <c r="E26" s="100"/>
      <c r="F26" s="100"/>
      <c r="G26" s="346"/>
      <c r="H26" s="346"/>
      <c r="I26" s="70"/>
      <c r="J26" s="91"/>
      <c r="K26" s="91"/>
      <c r="L26" s="91"/>
      <c r="M26" s="54"/>
      <c r="N26" s="577"/>
      <c r="O26" s="1859"/>
      <c r="P26" s="1860"/>
      <c r="Q26" s="629"/>
      <c r="R26" s="625"/>
      <c r="S26" s="626"/>
      <c r="T26" s="95"/>
    </row>
    <row r="27" spans="1:20" ht="24" customHeight="1">
      <c r="A27" s="617" t="s">
        <v>108</v>
      </c>
      <c r="B27" s="621" t="s">
        <v>107</v>
      </c>
      <c r="C27" s="619"/>
      <c r="D27" s="286" t="s">
        <v>316</v>
      </c>
      <c r="E27" s="286"/>
      <c r="F27" s="288"/>
      <c r="G27" s="239">
        <v>3</v>
      </c>
      <c r="H27" s="288">
        <f>G27*30</f>
        <v>90</v>
      </c>
      <c r="I27" s="619">
        <v>60</v>
      </c>
      <c r="J27" s="286"/>
      <c r="K27" s="286"/>
      <c r="L27" s="286">
        <v>60</v>
      </c>
      <c r="M27" s="622">
        <f>H27-I27</f>
        <v>30</v>
      </c>
      <c r="N27" s="287" t="s">
        <v>273</v>
      </c>
      <c r="O27" s="288" t="s">
        <v>273</v>
      </c>
      <c r="P27" s="288" t="s">
        <v>273</v>
      </c>
      <c r="Q27" s="289" t="s">
        <v>273</v>
      </c>
      <c r="R27" s="287"/>
      <c r="S27" s="288"/>
      <c r="T27" s="88"/>
    </row>
    <row r="28" spans="1:21" s="347" customFormat="1" ht="24" customHeight="1">
      <c r="A28" s="618"/>
      <c r="B28" s="621" t="s">
        <v>107</v>
      </c>
      <c r="C28" s="620"/>
      <c r="D28" s="288" t="s">
        <v>317</v>
      </c>
      <c r="E28" s="288"/>
      <c r="F28" s="288"/>
      <c r="G28" s="288"/>
      <c r="H28" s="288"/>
      <c r="I28" s="620"/>
      <c r="J28" s="288"/>
      <c r="K28" s="288"/>
      <c r="L28" s="288"/>
      <c r="M28" s="623"/>
      <c r="N28" s="287"/>
      <c r="O28" s="288"/>
      <c r="P28" s="288"/>
      <c r="Q28" s="289"/>
      <c r="R28" s="287" t="s">
        <v>109</v>
      </c>
      <c r="S28" s="288" t="s">
        <v>109</v>
      </c>
      <c r="T28" s="289" t="s">
        <v>109</v>
      </c>
      <c r="U28" s="624"/>
    </row>
    <row r="29" spans="1:20" s="348" customFormat="1" ht="24" customHeight="1">
      <c r="A29" s="1864" t="s">
        <v>318</v>
      </c>
      <c r="B29" s="1865"/>
      <c r="C29" s="1866"/>
      <c r="D29" s="290"/>
      <c r="E29" s="290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/>
      <c r="S29" s="288"/>
      <c r="T29" s="88"/>
    </row>
    <row r="30" spans="1:20" ht="24" customHeight="1" thickBot="1">
      <c r="A30" s="1867"/>
      <c r="B30" s="1868"/>
      <c r="C30" s="1869"/>
      <c r="D30" s="263"/>
      <c r="E30" s="263"/>
      <c r="F30" s="263"/>
      <c r="G30" s="349"/>
      <c r="H30" s="349"/>
      <c r="I30" s="264"/>
      <c r="J30" s="265"/>
      <c r="K30" s="32"/>
      <c r="L30" s="32"/>
      <c r="M30" s="33"/>
      <c r="N30" s="630"/>
      <c r="O30" s="1856"/>
      <c r="P30" s="1857"/>
      <c r="Q30" s="631"/>
      <c r="R30" s="627"/>
      <c r="S30" s="628"/>
      <c r="T30" s="90"/>
    </row>
    <row r="31" spans="1:20" ht="16.5" thickBot="1">
      <c r="A31" s="1848" t="s">
        <v>96</v>
      </c>
      <c r="B31" s="1849"/>
      <c r="C31" s="1849"/>
      <c r="D31" s="1849"/>
      <c r="E31" s="1849"/>
      <c r="F31" s="1849"/>
      <c r="G31" s="1849"/>
      <c r="H31" s="1849"/>
      <c r="I31" s="1849"/>
      <c r="J31" s="1849"/>
      <c r="K31" s="1850"/>
      <c r="L31" s="1850"/>
      <c r="M31" s="1850"/>
      <c r="N31" s="1849"/>
      <c r="O31" s="1849"/>
      <c r="P31" s="1849"/>
      <c r="Q31" s="1849"/>
      <c r="R31" s="1850"/>
      <c r="S31" s="1850"/>
      <c r="T31" s="1851"/>
    </row>
    <row r="32" spans="1:20" ht="15.75">
      <c r="A32" s="646" t="s">
        <v>97</v>
      </c>
      <c r="B32" s="647" t="s">
        <v>265</v>
      </c>
      <c r="C32" s="648"/>
      <c r="D32" s="648"/>
      <c r="E32" s="649"/>
      <c r="F32" s="650"/>
      <c r="G32" s="651">
        <f>G33+G34</f>
        <v>16</v>
      </c>
      <c r="H32" s="652">
        <f aca="true" t="shared" si="1" ref="H32:H44">G32*30</f>
        <v>480</v>
      </c>
      <c r="I32" s="350"/>
      <c r="J32" s="244"/>
      <c r="K32" s="350"/>
      <c r="L32" s="244"/>
      <c r="M32" s="351"/>
      <c r="N32" s="635"/>
      <c r="O32" s="2015"/>
      <c r="P32" s="2015"/>
      <c r="Q32" s="636"/>
      <c r="R32" s="256"/>
      <c r="S32" s="254"/>
      <c r="T32" s="255"/>
    </row>
    <row r="33" spans="1:20" ht="15.75">
      <c r="A33" s="653"/>
      <c r="B33" s="654" t="s">
        <v>33</v>
      </c>
      <c r="C33" s="655"/>
      <c r="D33" s="655"/>
      <c r="E33" s="656"/>
      <c r="F33" s="657"/>
      <c r="G33" s="658">
        <v>8</v>
      </c>
      <c r="H33" s="659">
        <f t="shared" si="1"/>
        <v>240</v>
      </c>
      <c r="I33" s="354"/>
      <c r="J33" s="352"/>
      <c r="K33" s="354"/>
      <c r="L33" s="352"/>
      <c r="M33" s="355"/>
      <c r="N33" s="356"/>
      <c r="O33" s="1806"/>
      <c r="P33" s="1806"/>
      <c r="Q33" s="358"/>
      <c r="R33" s="359"/>
      <c r="S33" s="357"/>
      <c r="T33" s="358"/>
    </row>
    <row r="34" spans="1:20" ht="15.75">
      <c r="A34" s="5" t="s">
        <v>306</v>
      </c>
      <c r="B34" s="337" t="s">
        <v>34</v>
      </c>
      <c r="C34" s="352" t="s">
        <v>105</v>
      </c>
      <c r="D34" s="352"/>
      <c r="E34" s="57"/>
      <c r="F34" s="353"/>
      <c r="G34" s="643">
        <v>8</v>
      </c>
      <c r="H34" s="267">
        <f t="shared" si="1"/>
        <v>240</v>
      </c>
      <c r="I34" s="360">
        <f>J34+K34+L34</f>
        <v>90</v>
      </c>
      <c r="J34" s="268">
        <v>60</v>
      </c>
      <c r="K34" s="354"/>
      <c r="L34" s="268">
        <v>30</v>
      </c>
      <c r="M34" s="355">
        <f>H34-I34</f>
        <v>150</v>
      </c>
      <c r="N34" s="356">
        <f>I34/15</f>
        <v>6</v>
      </c>
      <c r="O34" s="1806"/>
      <c r="P34" s="1806"/>
      <c r="Q34" s="358"/>
      <c r="R34" s="359"/>
      <c r="S34" s="357"/>
      <c r="T34" s="358"/>
    </row>
    <row r="35" spans="1:20" ht="15.75">
      <c r="A35" s="361" t="s">
        <v>98</v>
      </c>
      <c r="B35" s="362" t="s">
        <v>305</v>
      </c>
      <c r="C35" s="363"/>
      <c r="D35" s="363"/>
      <c r="E35" s="363"/>
      <c r="F35" s="363"/>
      <c r="G35" s="695">
        <v>2</v>
      </c>
      <c r="H35" s="364">
        <f>G35*30</f>
        <v>60</v>
      </c>
      <c r="I35" s="364"/>
      <c r="J35" s="363"/>
      <c r="K35" s="363"/>
      <c r="L35" s="363"/>
      <c r="M35" s="632"/>
      <c r="N35" s="637"/>
      <c r="O35" s="254"/>
      <c r="P35" s="254"/>
      <c r="Q35" s="255"/>
      <c r="R35" s="256"/>
      <c r="S35" s="254"/>
      <c r="T35" s="255"/>
    </row>
    <row r="36" spans="1:20" ht="15.75">
      <c r="A36" s="282"/>
      <c r="B36" s="291" t="s">
        <v>33</v>
      </c>
      <c r="C36" s="365"/>
      <c r="D36" s="365"/>
      <c r="E36" s="365"/>
      <c r="F36" s="365"/>
      <c r="G36" s="696">
        <v>1</v>
      </c>
      <c r="H36" s="367">
        <f>G36*30</f>
        <v>30</v>
      </c>
      <c r="I36" s="366"/>
      <c r="J36" s="365"/>
      <c r="K36" s="365"/>
      <c r="L36" s="365"/>
      <c r="M36" s="633"/>
      <c r="N36" s="638"/>
      <c r="O36" s="254"/>
      <c r="P36" s="254"/>
      <c r="Q36" s="255"/>
      <c r="R36" s="256"/>
      <c r="S36" s="254"/>
      <c r="T36" s="255"/>
    </row>
    <row r="37" spans="1:20" ht="15.75">
      <c r="A37" s="5" t="s">
        <v>112</v>
      </c>
      <c r="B37" s="292" t="s">
        <v>34</v>
      </c>
      <c r="C37" s="365"/>
      <c r="D37" s="368">
        <v>1</v>
      </c>
      <c r="E37" s="365"/>
      <c r="F37" s="365"/>
      <c r="G37" s="697">
        <v>1</v>
      </c>
      <c r="H37" s="364">
        <f>G37*30</f>
        <v>30</v>
      </c>
      <c r="I37" s="368">
        <f>J37+K37+L37</f>
        <v>14</v>
      </c>
      <c r="J37" s="368">
        <v>8</v>
      </c>
      <c r="K37" s="368"/>
      <c r="L37" s="368">
        <v>6</v>
      </c>
      <c r="M37" s="634">
        <f>H37-I37</f>
        <v>16</v>
      </c>
      <c r="N37" s="639">
        <v>1</v>
      </c>
      <c r="O37" s="254"/>
      <c r="P37" s="254"/>
      <c r="Q37" s="255"/>
      <c r="R37" s="256"/>
      <c r="S37" s="254"/>
      <c r="T37" s="255"/>
    </row>
    <row r="38" spans="1:20" ht="15.75">
      <c r="A38" s="242" t="s">
        <v>99</v>
      </c>
      <c r="B38" s="243" t="s">
        <v>116</v>
      </c>
      <c r="C38" s="244"/>
      <c r="D38" s="245"/>
      <c r="E38" s="246"/>
      <c r="F38" s="247"/>
      <c r="G38" s="698">
        <v>2</v>
      </c>
      <c r="H38" s="249">
        <f t="shared" si="1"/>
        <v>60</v>
      </c>
      <c r="I38" s="250"/>
      <c r="J38" s="251"/>
      <c r="K38" s="252"/>
      <c r="L38" s="251"/>
      <c r="M38" s="54"/>
      <c r="N38" s="253"/>
      <c r="O38" s="1810"/>
      <c r="P38" s="1810"/>
      <c r="Q38" s="255"/>
      <c r="R38" s="256"/>
      <c r="S38" s="254"/>
      <c r="T38" s="255"/>
    </row>
    <row r="39" spans="1:20" ht="47.25">
      <c r="A39" s="361" t="s">
        <v>307</v>
      </c>
      <c r="B39" s="369" t="s">
        <v>48</v>
      </c>
      <c r="C39" s="370"/>
      <c r="D39" s="370"/>
      <c r="E39" s="371"/>
      <c r="F39" s="372"/>
      <c r="G39" s="643">
        <f>G40+G41</f>
        <v>4</v>
      </c>
      <c r="H39" s="267">
        <f t="shared" si="1"/>
        <v>120</v>
      </c>
      <c r="I39" s="373"/>
      <c r="J39" s="374"/>
      <c r="K39" s="267"/>
      <c r="L39" s="374"/>
      <c r="M39" s="33"/>
      <c r="N39" s="356"/>
      <c r="O39" s="1806"/>
      <c r="P39" s="1806"/>
      <c r="Q39" s="358"/>
      <c r="R39" s="359"/>
      <c r="S39" s="357"/>
      <c r="T39" s="358"/>
    </row>
    <row r="40" spans="1:20" ht="15.75">
      <c r="A40" s="20"/>
      <c r="B40" s="15" t="s">
        <v>33</v>
      </c>
      <c r="C40" s="268"/>
      <c r="D40" s="268"/>
      <c r="E40" s="57"/>
      <c r="F40" s="353"/>
      <c r="G40" s="678">
        <v>1.5</v>
      </c>
      <c r="H40" s="267">
        <f t="shared" si="1"/>
        <v>45</v>
      </c>
      <c r="I40" s="375"/>
      <c r="J40" s="376"/>
      <c r="K40" s="5"/>
      <c r="L40" s="376"/>
      <c r="M40" s="355"/>
      <c r="N40" s="356"/>
      <c r="O40" s="1806"/>
      <c r="P40" s="1806"/>
      <c r="Q40" s="358"/>
      <c r="R40" s="359"/>
      <c r="S40" s="357"/>
      <c r="T40" s="358"/>
    </row>
    <row r="41" spans="1:20" ht="15.75">
      <c r="A41" s="20" t="s">
        <v>308</v>
      </c>
      <c r="B41" s="337" t="s">
        <v>34</v>
      </c>
      <c r="C41" s="268">
        <v>2</v>
      </c>
      <c r="D41" s="268"/>
      <c r="E41" s="57"/>
      <c r="F41" s="353"/>
      <c r="G41" s="678">
        <v>2.5</v>
      </c>
      <c r="H41" s="267">
        <f t="shared" si="1"/>
        <v>75</v>
      </c>
      <c r="I41" s="375">
        <f>J41+K41+L41</f>
        <v>45</v>
      </c>
      <c r="J41" s="268">
        <v>27</v>
      </c>
      <c r="K41" s="5">
        <v>18</v>
      </c>
      <c r="L41" s="13"/>
      <c r="M41" s="355">
        <f>H41-I41</f>
        <v>30</v>
      </c>
      <c r="N41" s="356"/>
      <c r="O41" s="1806">
        <v>5</v>
      </c>
      <c r="P41" s="1806"/>
      <c r="Q41" s="358"/>
      <c r="R41" s="359"/>
      <c r="S41" s="161"/>
      <c r="T41" s="358"/>
    </row>
    <row r="42" spans="1:21" s="644" customFormat="1" ht="15.75">
      <c r="A42" s="664" t="s">
        <v>123</v>
      </c>
      <c r="B42" s="665" t="s">
        <v>177</v>
      </c>
      <c r="C42" s="666"/>
      <c r="D42" s="667"/>
      <c r="E42" s="668"/>
      <c r="F42" s="669"/>
      <c r="G42" s="643">
        <f>G43+G44</f>
        <v>6.5</v>
      </c>
      <c r="H42" s="659">
        <f t="shared" si="1"/>
        <v>195</v>
      </c>
      <c r="I42" s="670"/>
      <c r="J42" s="671"/>
      <c r="K42" s="670"/>
      <c r="L42" s="671"/>
      <c r="M42" s="660"/>
      <c r="N42" s="661"/>
      <c r="O42" s="1858"/>
      <c r="P42" s="1858"/>
      <c r="Q42" s="672"/>
      <c r="R42" s="673"/>
      <c r="S42" s="674"/>
      <c r="T42" s="672"/>
      <c r="U42" s="644">
        <f aca="true" t="shared" si="2" ref="U42:U47">M42/H42</f>
        <v>0</v>
      </c>
    </row>
    <row r="43" spans="1:21" s="644" customFormat="1" ht="15.75">
      <c r="A43" s="675"/>
      <c r="B43" s="654" t="s">
        <v>33</v>
      </c>
      <c r="C43" s="676"/>
      <c r="D43" s="677"/>
      <c r="E43" s="642"/>
      <c r="F43" s="657"/>
      <c r="G43" s="678">
        <v>3</v>
      </c>
      <c r="H43" s="659">
        <f t="shared" si="1"/>
        <v>90</v>
      </c>
      <c r="I43" s="658"/>
      <c r="J43" s="655"/>
      <c r="K43" s="658"/>
      <c r="L43" s="655"/>
      <c r="M43" s="660"/>
      <c r="N43" s="661"/>
      <c r="O43" s="1858"/>
      <c r="P43" s="1858"/>
      <c r="Q43" s="672"/>
      <c r="R43" s="673"/>
      <c r="S43" s="674"/>
      <c r="T43" s="672"/>
      <c r="U43" s="644">
        <f t="shared" si="2"/>
        <v>0</v>
      </c>
    </row>
    <row r="44" spans="1:21" s="644" customFormat="1" ht="16.5" thickBot="1">
      <c r="A44" s="675" t="s">
        <v>309</v>
      </c>
      <c r="B44" s="662" t="s">
        <v>34</v>
      </c>
      <c r="C44" s="676">
        <v>1</v>
      </c>
      <c r="D44" s="677"/>
      <c r="E44" s="642"/>
      <c r="F44" s="657"/>
      <c r="G44" s="678">
        <v>3.5</v>
      </c>
      <c r="H44" s="659">
        <f t="shared" si="1"/>
        <v>105</v>
      </c>
      <c r="I44" s="663">
        <f>J44+K44</f>
        <v>45</v>
      </c>
      <c r="J44" s="688">
        <v>15</v>
      </c>
      <c r="K44" s="688">
        <v>30</v>
      </c>
      <c r="L44" s="655"/>
      <c r="M44" s="660">
        <f>H44-I44</f>
        <v>60</v>
      </c>
      <c r="N44" s="679">
        <f>I44/15</f>
        <v>3</v>
      </c>
      <c r="O44" s="1840"/>
      <c r="P44" s="1840"/>
      <c r="Q44" s="680"/>
      <c r="R44" s="673"/>
      <c r="S44" s="674"/>
      <c r="T44" s="672"/>
      <c r="U44" s="644">
        <f t="shared" si="2"/>
        <v>0.5714285714285714</v>
      </c>
    </row>
    <row r="45" spans="1:21" ht="31.5">
      <c r="A45" s="377" t="s">
        <v>310</v>
      </c>
      <c r="B45" s="665" t="s">
        <v>65</v>
      </c>
      <c r="C45" s="666"/>
      <c r="D45" s="667"/>
      <c r="E45" s="668"/>
      <c r="F45" s="669"/>
      <c r="G45" s="643">
        <f>G46+G47</f>
        <v>6.5</v>
      </c>
      <c r="H45" s="659">
        <f aca="true" t="shared" si="3" ref="H45:H54">G45*30</f>
        <v>195</v>
      </c>
      <c r="I45" s="378"/>
      <c r="J45" s="379"/>
      <c r="K45" s="267"/>
      <c r="L45" s="379"/>
      <c r="M45" s="258"/>
      <c r="N45" s="253"/>
      <c r="O45" s="1810"/>
      <c r="P45" s="1810"/>
      <c r="Q45" s="255"/>
      <c r="R45" s="359"/>
      <c r="S45" s="357"/>
      <c r="T45" s="358"/>
      <c r="U45" s="336">
        <f t="shared" si="2"/>
        <v>0</v>
      </c>
    </row>
    <row r="46" spans="1:21" ht="24" customHeight="1">
      <c r="A46" s="380"/>
      <c r="B46" s="654" t="s">
        <v>33</v>
      </c>
      <c r="C46" s="676"/>
      <c r="D46" s="677"/>
      <c r="E46" s="642"/>
      <c r="F46" s="657"/>
      <c r="G46" s="643">
        <v>4</v>
      </c>
      <c r="H46" s="659">
        <f t="shared" si="3"/>
        <v>120</v>
      </c>
      <c r="I46" s="354"/>
      <c r="J46" s="352"/>
      <c r="K46" s="5"/>
      <c r="L46" s="352"/>
      <c r="M46" s="258"/>
      <c r="N46" s="356"/>
      <c r="O46" s="1806"/>
      <c r="P46" s="1806"/>
      <c r="Q46" s="358"/>
      <c r="R46" s="359"/>
      <c r="S46" s="357"/>
      <c r="T46" s="358"/>
      <c r="U46" s="336">
        <f t="shared" si="2"/>
        <v>0</v>
      </c>
    </row>
    <row r="47" spans="1:21" ht="24" customHeight="1">
      <c r="A47" s="380" t="s">
        <v>311</v>
      </c>
      <c r="B47" s="337" t="s">
        <v>34</v>
      </c>
      <c r="C47" s="381"/>
      <c r="D47" s="376" t="s">
        <v>105</v>
      </c>
      <c r="E47" s="57"/>
      <c r="F47" s="353"/>
      <c r="G47" s="643">
        <v>2.5</v>
      </c>
      <c r="H47" s="267">
        <f t="shared" si="3"/>
        <v>75</v>
      </c>
      <c r="I47" s="352">
        <f>J47+K47+L47</f>
        <v>30</v>
      </c>
      <c r="J47" s="268">
        <v>0</v>
      </c>
      <c r="K47" s="5"/>
      <c r="L47" s="17">
        <v>30</v>
      </c>
      <c r="M47" s="258">
        <f>H47-I47</f>
        <v>45</v>
      </c>
      <c r="N47" s="356">
        <v>2</v>
      </c>
      <c r="O47" s="1806"/>
      <c r="P47" s="1806"/>
      <c r="Q47" s="358"/>
      <c r="R47" s="359"/>
      <c r="S47" s="382"/>
      <c r="T47" s="358"/>
      <c r="U47" s="336">
        <f t="shared" si="2"/>
        <v>0.6</v>
      </c>
    </row>
    <row r="48" spans="1:20" ht="35.25" customHeight="1">
      <c r="A48" s="242" t="s">
        <v>312</v>
      </c>
      <c r="B48" s="383" t="s">
        <v>157</v>
      </c>
      <c r="C48" s="384"/>
      <c r="D48" s="385"/>
      <c r="E48" s="386"/>
      <c r="F48" s="387"/>
      <c r="G48" s="698">
        <f>G49+G50</f>
        <v>3</v>
      </c>
      <c r="H48" s="249">
        <f t="shared" si="3"/>
        <v>90</v>
      </c>
      <c r="I48" s="388"/>
      <c r="J48" s="389"/>
      <c r="K48" s="390"/>
      <c r="L48" s="389"/>
      <c r="M48" s="391"/>
      <c r="N48" s="253"/>
      <c r="O48" s="1814"/>
      <c r="P48" s="1815"/>
      <c r="Q48" s="255"/>
      <c r="R48" s="394"/>
      <c r="S48" s="395"/>
      <c r="T48" s="396"/>
    </row>
    <row r="49" spans="1:20" ht="21" customHeight="1">
      <c r="A49" s="242"/>
      <c r="B49" s="15" t="s">
        <v>33</v>
      </c>
      <c r="C49" s="384"/>
      <c r="D49" s="385"/>
      <c r="E49" s="386"/>
      <c r="F49" s="387"/>
      <c r="G49" s="698">
        <v>1.5</v>
      </c>
      <c r="H49" s="249">
        <f t="shared" si="3"/>
        <v>45</v>
      </c>
      <c r="I49" s="388"/>
      <c r="J49" s="389"/>
      <c r="K49" s="390"/>
      <c r="L49" s="389"/>
      <c r="M49" s="391"/>
      <c r="N49" s="253"/>
      <c r="O49" s="392"/>
      <c r="P49" s="393"/>
      <c r="Q49" s="255"/>
      <c r="R49" s="394"/>
      <c r="S49" s="395"/>
      <c r="T49" s="396"/>
    </row>
    <row r="50" spans="1:20" ht="19.5" customHeight="1">
      <c r="A50" s="380" t="s">
        <v>313</v>
      </c>
      <c r="B50" s="337" t="s">
        <v>34</v>
      </c>
      <c r="C50" s="384"/>
      <c r="D50" s="385" t="s">
        <v>122</v>
      </c>
      <c r="E50" s="386"/>
      <c r="F50" s="387"/>
      <c r="G50" s="698">
        <v>1.5</v>
      </c>
      <c r="H50" s="249">
        <f t="shared" si="3"/>
        <v>45</v>
      </c>
      <c r="I50" s="388">
        <v>18</v>
      </c>
      <c r="J50" s="736">
        <v>9</v>
      </c>
      <c r="K50" s="390">
        <v>9</v>
      </c>
      <c r="L50" s="389"/>
      <c r="M50" s="391">
        <f>H50-I50</f>
        <v>27</v>
      </c>
      <c r="N50" s="253"/>
      <c r="O50" s="392"/>
      <c r="P50" s="393"/>
      <c r="Q50" s="255">
        <v>2</v>
      </c>
      <c r="R50" s="394"/>
      <c r="S50" s="395"/>
      <c r="T50" s="396"/>
    </row>
    <row r="51" spans="1:21" ht="31.5">
      <c r="A51" s="361" t="s">
        <v>314</v>
      </c>
      <c r="B51" s="337" t="s">
        <v>118</v>
      </c>
      <c r="C51" s="268"/>
      <c r="D51" s="352"/>
      <c r="E51" s="397"/>
      <c r="F51" s="397"/>
      <c r="G51" s="643">
        <f>G52+G54+G53</f>
        <v>3.5</v>
      </c>
      <c r="H51" s="267">
        <f t="shared" si="3"/>
        <v>105</v>
      </c>
      <c r="I51" s="354"/>
      <c r="J51" s="13"/>
      <c r="K51" s="398"/>
      <c r="L51" s="13"/>
      <c r="M51" s="258"/>
      <c r="N51" s="356"/>
      <c r="O51" s="1806"/>
      <c r="P51" s="1806"/>
      <c r="Q51" s="399"/>
      <c r="R51" s="356"/>
      <c r="S51" s="400"/>
      <c r="T51" s="399"/>
      <c r="U51" s="336">
        <f aca="true" t="shared" si="4" ref="U51:U69">M51/H51</f>
        <v>0</v>
      </c>
    </row>
    <row r="52" spans="1:21" ht="31.5">
      <c r="A52" s="380"/>
      <c r="B52" s="401" t="s">
        <v>119</v>
      </c>
      <c r="C52" s="268"/>
      <c r="D52" s="352"/>
      <c r="E52" s="397"/>
      <c r="F52" s="397"/>
      <c r="G52" s="678">
        <v>1.5</v>
      </c>
      <c r="H52" s="267">
        <f t="shared" si="3"/>
        <v>45</v>
      </c>
      <c r="I52" s="354"/>
      <c r="J52" s="13"/>
      <c r="K52" s="398"/>
      <c r="L52" s="13"/>
      <c r="M52" s="258"/>
      <c r="N52" s="356"/>
      <c r="O52" s="1806"/>
      <c r="P52" s="1806"/>
      <c r="Q52" s="399"/>
      <c r="R52" s="356"/>
      <c r="S52" s="400"/>
      <c r="T52" s="399"/>
      <c r="U52" s="336">
        <f t="shared" si="4"/>
        <v>0</v>
      </c>
    </row>
    <row r="53" spans="1:21" ht="31.5">
      <c r="A53" s="380"/>
      <c r="B53" s="401" t="s">
        <v>120</v>
      </c>
      <c r="C53" s="268"/>
      <c r="D53" s="352"/>
      <c r="E53" s="397"/>
      <c r="F53" s="397"/>
      <c r="G53" s="678">
        <v>0.5</v>
      </c>
      <c r="H53" s="267">
        <f t="shared" si="3"/>
        <v>15</v>
      </c>
      <c r="I53" s="354"/>
      <c r="J53" s="13"/>
      <c r="K53" s="398"/>
      <c r="L53" s="13"/>
      <c r="M53" s="258"/>
      <c r="N53" s="356"/>
      <c r="O53" s="1806"/>
      <c r="P53" s="1806"/>
      <c r="Q53" s="399"/>
      <c r="R53" s="356"/>
      <c r="S53" s="400"/>
      <c r="T53" s="399"/>
      <c r="U53" s="336">
        <f t="shared" si="4"/>
        <v>0</v>
      </c>
    </row>
    <row r="54" spans="1:21" ht="15.75">
      <c r="A54" s="380" t="s">
        <v>315</v>
      </c>
      <c r="B54" s="337" t="s">
        <v>34</v>
      </c>
      <c r="C54" s="370">
        <v>5</v>
      </c>
      <c r="D54" s="352"/>
      <c r="E54" s="397"/>
      <c r="F54" s="397"/>
      <c r="G54" s="31">
        <v>1.5</v>
      </c>
      <c r="H54" s="267">
        <f t="shared" si="3"/>
        <v>45</v>
      </c>
      <c r="I54" s="352">
        <f>J54+K54+L54</f>
        <v>18</v>
      </c>
      <c r="J54" s="17">
        <v>9</v>
      </c>
      <c r="K54" s="3">
        <v>9</v>
      </c>
      <c r="L54" s="13"/>
      <c r="M54" s="258">
        <f>H54-I54</f>
        <v>27</v>
      </c>
      <c r="N54" s="356"/>
      <c r="O54" s="1806"/>
      <c r="P54" s="1806"/>
      <c r="Q54" s="399"/>
      <c r="R54" s="356"/>
      <c r="S54" s="357">
        <f>I54/9</f>
        <v>2</v>
      </c>
      <c r="T54" s="399"/>
      <c r="U54" s="336">
        <f t="shared" si="4"/>
        <v>0.6</v>
      </c>
    </row>
    <row r="55" spans="1:21" ht="47.25">
      <c r="A55" s="377" t="s">
        <v>129</v>
      </c>
      <c r="B55" s="402" t="s">
        <v>66</v>
      </c>
      <c r="C55" s="370"/>
      <c r="D55" s="379"/>
      <c r="E55" s="403"/>
      <c r="F55" s="372"/>
      <c r="G55" s="31">
        <f>G56+G57</f>
        <v>3</v>
      </c>
      <c r="H55" s="8">
        <f>PRODUCT(G55,30)</f>
        <v>90</v>
      </c>
      <c r="I55" s="404"/>
      <c r="J55" s="404"/>
      <c r="K55" s="404"/>
      <c r="L55" s="404"/>
      <c r="M55" s="169"/>
      <c r="N55" s="405"/>
      <c r="O55" s="1811"/>
      <c r="P55" s="1811"/>
      <c r="Q55" s="406"/>
      <c r="R55" s="407"/>
      <c r="S55" s="408"/>
      <c r="T55" s="406"/>
      <c r="U55" s="336">
        <f t="shared" si="4"/>
        <v>0</v>
      </c>
    </row>
    <row r="56" spans="1:21" ht="15.75">
      <c r="A56" s="380"/>
      <c r="B56" s="15" t="s">
        <v>33</v>
      </c>
      <c r="C56" s="268"/>
      <c r="D56" s="352"/>
      <c r="E56" s="409"/>
      <c r="F56" s="353"/>
      <c r="G56" s="237">
        <v>1.5</v>
      </c>
      <c r="H56" s="3">
        <f>PRODUCT(G56,30)</f>
        <v>45</v>
      </c>
      <c r="I56" s="354"/>
      <c r="J56" s="352"/>
      <c r="K56" s="354"/>
      <c r="L56" s="13"/>
      <c r="M56" s="258"/>
      <c r="N56" s="356"/>
      <c r="O56" s="1806"/>
      <c r="P56" s="1806"/>
      <c r="Q56" s="399"/>
      <c r="R56" s="410"/>
      <c r="S56" s="400"/>
      <c r="T56" s="399"/>
      <c r="U56" s="336">
        <f t="shared" si="4"/>
        <v>0</v>
      </c>
    </row>
    <row r="57" spans="1:21" s="753" customFormat="1" ht="15.75">
      <c r="A57" s="737" t="s">
        <v>137</v>
      </c>
      <c r="B57" s="738" t="s">
        <v>34</v>
      </c>
      <c r="C57" s="739"/>
      <c r="D57" s="740" t="s">
        <v>122</v>
      </c>
      <c r="E57" s="741"/>
      <c r="F57" s="742"/>
      <c r="G57" s="743">
        <v>1.5</v>
      </c>
      <c r="H57" s="744">
        <f>PRODUCT(G57,30)</f>
        <v>45</v>
      </c>
      <c r="I57" s="740">
        <f>J57+K57+L57</f>
        <v>18</v>
      </c>
      <c r="J57" s="739">
        <v>9</v>
      </c>
      <c r="K57" s="745"/>
      <c r="L57" s="746">
        <v>9</v>
      </c>
      <c r="M57" s="747">
        <f>H57-I57</f>
        <v>27</v>
      </c>
      <c r="N57" s="748"/>
      <c r="O57" s="2016"/>
      <c r="P57" s="2017"/>
      <c r="Q57" s="749">
        <f>I57/9</f>
        <v>2</v>
      </c>
      <c r="R57" s="750"/>
      <c r="S57" s="751"/>
      <c r="T57" s="752"/>
      <c r="U57" s="753">
        <f t="shared" si="4"/>
        <v>0.6</v>
      </c>
    </row>
    <row r="58" spans="1:21" s="724" customFormat="1" ht="15.75">
      <c r="A58" s="711" t="s">
        <v>130</v>
      </c>
      <c r="B58" s="712" t="s">
        <v>49</v>
      </c>
      <c r="C58" s="713"/>
      <c r="D58" s="713"/>
      <c r="E58" s="714"/>
      <c r="F58" s="715"/>
      <c r="G58" s="716">
        <v>11</v>
      </c>
      <c r="H58" s="717">
        <f aca="true" t="shared" si="5" ref="H58:H66">G58*30</f>
        <v>330</v>
      </c>
      <c r="I58" s="718"/>
      <c r="J58" s="713"/>
      <c r="K58" s="718"/>
      <c r="L58" s="713"/>
      <c r="M58" s="719"/>
      <c r="N58" s="720"/>
      <c r="O58" s="1844"/>
      <c r="P58" s="1844"/>
      <c r="Q58" s="721"/>
      <c r="R58" s="722"/>
      <c r="S58" s="723"/>
      <c r="T58" s="721"/>
      <c r="U58" s="724">
        <f t="shared" si="4"/>
        <v>0</v>
      </c>
    </row>
    <row r="59" spans="1:21" s="724" customFormat="1" ht="15.75">
      <c r="A59" s="725"/>
      <c r="B59" s="726" t="s">
        <v>33</v>
      </c>
      <c r="C59" s="727"/>
      <c r="D59" s="727"/>
      <c r="E59" s="728"/>
      <c r="F59" s="729"/>
      <c r="G59" s="730">
        <v>5</v>
      </c>
      <c r="H59" s="717">
        <f t="shared" si="5"/>
        <v>150</v>
      </c>
      <c r="I59" s="731"/>
      <c r="J59" s="727"/>
      <c r="K59" s="731"/>
      <c r="L59" s="727"/>
      <c r="M59" s="732"/>
      <c r="N59" s="720"/>
      <c r="O59" s="1844"/>
      <c r="P59" s="1844"/>
      <c r="Q59" s="721"/>
      <c r="R59" s="722"/>
      <c r="S59" s="723"/>
      <c r="T59" s="721"/>
      <c r="U59" s="724">
        <f t="shared" si="4"/>
        <v>0</v>
      </c>
    </row>
    <row r="60" spans="1:21" s="724" customFormat="1" ht="15.75">
      <c r="A60" s="725" t="s">
        <v>138</v>
      </c>
      <c r="B60" s="733" t="s">
        <v>34</v>
      </c>
      <c r="C60" s="727" t="s">
        <v>105</v>
      </c>
      <c r="D60" s="727"/>
      <c r="E60" s="728"/>
      <c r="F60" s="729"/>
      <c r="G60" s="716">
        <v>6</v>
      </c>
      <c r="H60" s="717">
        <f t="shared" si="5"/>
        <v>180</v>
      </c>
      <c r="I60" s="727">
        <f>J60+K60+L60</f>
        <v>90</v>
      </c>
      <c r="J60" s="735">
        <v>60</v>
      </c>
      <c r="K60" s="731">
        <v>15</v>
      </c>
      <c r="L60" s="735">
        <v>15</v>
      </c>
      <c r="M60" s="732">
        <f>H60-I60</f>
        <v>90</v>
      </c>
      <c r="N60" s="720">
        <f>I60/15</f>
        <v>6</v>
      </c>
      <c r="O60" s="1844"/>
      <c r="P60" s="1844"/>
      <c r="Q60" s="721"/>
      <c r="R60" s="722"/>
      <c r="S60" s="723"/>
      <c r="T60" s="721"/>
      <c r="U60" s="724">
        <f t="shared" si="4"/>
        <v>0.5</v>
      </c>
    </row>
    <row r="61" spans="1:20" ht="31.5">
      <c r="A61" s="681" t="s">
        <v>131</v>
      </c>
      <c r="B61" s="645" t="s">
        <v>267</v>
      </c>
      <c r="C61" s="641"/>
      <c r="D61" s="641"/>
      <c r="E61" s="641"/>
      <c r="F61" s="682"/>
      <c r="G61" s="678">
        <f>G62+G63</f>
        <v>5</v>
      </c>
      <c r="H61" s="683">
        <f t="shared" si="5"/>
        <v>150</v>
      </c>
      <c r="I61" s="14"/>
      <c r="J61" s="14"/>
      <c r="K61" s="14"/>
      <c r="L61" s="14"/>
      <c r="M61" s="161"/>
      <c r="N61" s="161"/>
      <c r="O61" s="357"/>
      <c r="P61" s="357"/>
      <c r="Q61" s="358"/>
      <c r="R61" s="359"/>
      <c r="S61" s="357"/>
      <c r="T61" s="358"/>
    </row>
    <row r="62" spans="1:20" ht="15.75">
      <c r="A62" s="640"/>
      <c r="B62" s="684" t="s">
        <v>33</v>
      </c>
      <c r="C62" s="641"/>
      <c r="D62" s="641"/>
      <c r="E62" s="641"/>
      <c r="F62" s="682"/>
      <c r="G62" s="678">
        <v>1.5</v>
      </c>
      <c r="H62" s="683">
        <f t="shared" si="5"/>
        <v>45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380" t="s">
        <v>139</v>
      </c>
      <c r="B63" s="337" t="s">
        <v>34</v>
      </c>
      <c r="C63" s="173"/>
      <c r="D63" s="14">
        <v>1</v>
      </c>
      <c r="E63" s="14"/>
      <c r="F63" s="168"/>
      <c r="G63" s="699">
        <v>3.5</v>
      </c>
      <c r="H63" s="151">
        <f>G63*30</f>
        <v>105</v>
      </c>
      <c r="I63" s="14">
        <v>45</v>
      </c>
      <c r="J63" s="14">
        <v>30</v>
      </c>
      <c r="K63" s="14">
        <v>15</v>
      </c>
      <c r="L63" s="14"/>
      <c r="M63" s="355">
        <f>H63-I63</f>
        <v>60</v>
      </c>
      <c r="N63" s="356">
        <f>I63/15</f>
        <v>3</v>
      </c>
      <c r="O63" s="357"/>
      <c r="P63" s="357"/>
      <c r="Q63" s="358"/>
      <c r="R63" s="359"/>
      <c r="S63" s="357"/>
      <c r="T63" s="358"/>
    </row>
    <row r="64" spans="1:21" ht="15.75">
      <c r="A64" s="664" t="s">
        <v>302</v>
      </c>
      <c r="B64" s="665" t="s">
        <v>50</v>
      </c>
      <c r="C64" s="685"/>
      <c r="D64" s="671"/>
      <c r="E64" s="686"/>
      <c r="F64" s="669"/>
      <c r="G64" s="687">
        <f>G66+G65</f>
        <v>6</v>
      </c>
      <c r="H64" s="659">
        <f t="shared" si="5"/>
        <v>180</v>
      </c>
      <c r="I64" s="378"/>
      <c r="J64" s="379"/>
      <c r="K64" s="378"/>
      <c r="L64" s="379"/>
      <c r="M64" s="33"/>
      <c r="N64" s="405"/>
      <c r="O64" s="1811"/>
      <c r="P64" s="1811"/>
      <c r="Q64" s="358"/>
      <c r="R64" s="359"/>
      <c r="S64" s="357"/>
      <c r="T64" s="358"/>
      <c r="U64" s="336">
        <f t="shared" si="4"/>
        <v>0</v>
      </c>
    </row>
    <row r="65" spans="1:21" ht="15.75" customHeight="1">
      <c r="A65" s="675"/>
      <c r="B65" s="654" t="s">
        <v>33</v>
      </c>
      <c r="C65" s="688"/>
      <c r="D65" s="655"/>
      <c r="E65" s="642"/>
      <c r="F65" s="657"/>
      <c r="G65" s="678">
        <v>1</v>
      </c>
      <c r="H65" s="659">
        <f t="shared" si="5"/>
        <v>30</v>
      </c>
      <c r="I65" s="354"/>
      <c r="J65" s="352"/>
      <c r="K65" s="354"/>
      <c r="L65" s="352"/>
      <c r="M65" s="355"/>
      <c r="N65" s="356"/>
      <c r="O65" s="1806"/>
      <c r="P65" s="1806"/>
      <c r="Q65" s="358"/>
      <c r="R65" s="359"/>
      <c r="S65" s="357"/>
      <c r="T65" s="358"/>
      <c r="U65" s="336">
        <f t="shared" si="4"/>
        <v>0</v>
      </c>
    </row>
    <row r="66" spans="1:21" ht="16.5" customHeight="1" thickBot="1">
      <c r="A66" s="411" t="s">
        <v>303</v>
      </c>
      <c r="B66" s="412" t="s">
        <v>34</v>
      </c>
      <c r="C66" s="413">
        <v>1</v>
      </c>
      <c r="D66" s="414"/>
      <c r="E66" s="66"/>
      <c r="F66" s="415"/>
      <c r="G66" s="34">
        <v>5</v>
      </c>
      <c r="H66" s="416">
        <f t="shared" si="5"/>
        <v>150</v>
      </c>
      <c r="I66" s="414">
        <f>J66+K66+L66</f>
        <v>75</v>
      </c>
      <c r="J66" s="413">
        <v>45</v>
      </c>
      <c r="K66" s="417">
        <v>15</v>
      </c>
      <c r="L66" s="413">
        <v>15</v>
      </c>
      <c r="M66" s="418">
        <f>H66-I66</f>
        <v>75</v>
      </c>
      <c r="N66" s="419">
        <v>5</v>
      </c>
      <c r="O66" s="1835"/>
      <c r="P66" s="1835"/>
      <c r="Q66" s="421"/>
      <c r="R66" s="422"/>
      <c r="S66" s="420"/>
      <c r="T66" s="421"/>
      <c r="U66" s="336">
        <f t="shared" si="4"/>
        <v>0.5</v>
      </c>
    </row>
    <row r="67" spans="1:21" ht="16.5" thickBot="1">
      <c r="A67" s="1938" t="s">
        <v>135</v>
      </c>
      <c r="B67" s="1939"/>
      <c r="C67" s="1939"/>
      <c r="D67" s="1939"/>
      <c r="E67" s="1939"/>
      <c r="F67" s="1940"/>
      <c r="G67" s="423">
        <f>G68+G69</f>
        <v>68.5</v>
      </c>
      <c r="H67" s="424">
        <f>PRODUCT(G67,30)</f>
        <v>2055</v>
      </c>
      <c r="I67" s="425"/>
      <c r="J67" s="425"/>
      <c r="K67" s="425"/>
      <c r="L67" s="425"/>
      <c r="M67" s="425"/>
      <c r="N67" s="426"/>
      <c r="O67" s="2020"/>
      <c r="P67" s="2020"/>
      <c r="Q67" s="427"/>
      <c r="R67" s="428"/>
      <c r="S67" s="429"/>
      <c r="T67" s="430"/>
      <c r="U67" s="336">
        <f t="shared" si="4"/>
        <v>0</v>
      </c>
    </row>
    <row r="68" spans="1:21" ht="16.5" thickBot="1">
      <c r="A68" s="1833" t="s">
        <v>55</v>
      </c>
      <c r="B68" s="1834"/>
      <c r="C68" s="1834"/>
      <c r="D68" s="1834"/>
      <c r="E68" s="1834"/>
      <c r="F68" s="1834"/>
      <c r="G68" s="230">
        <f>G36+G40+G43+G33+G46+G52+G56+G59+G65+G38+G53+G49+G62</f>
        <v>32</v>
      </c>
      <c r="H68" s="280">
        <f>H36+H40+H43+H33+H46+H52+H56+H59+H65+H38+H53+H49+H62</f>
        <v>960</v>
      </c>
      <c r="I68" s="55"/>
      <c r="J68" s="431"/>
      <c r="K68" s="431"/>
      <c r="L68" s="431"/>
      <c r="M68" s="432"/>
      <c r="N68" s="433"/>
      <c r="O68" s="1847"/>
      <c r="P68" s="1847"/>
      <c r="Q68" s="434"/>
      <c r="R68" s="434"/>
      <c r="S68" s="434"/>
      <c r="T68" s="435"/>
      <c r="U68" s="336">
        <f t="shared" si="4"/>
        <v>0</v>
      </c>
    </row>
    <row r="69" spans="1:21" ht="16.5" thickBot="1">
      <c r="A69" s="1819" t="s">
        <v>110</v>
      </c>
      <c r="B69" s="1820"/>
      <c r="C69" s="1820"/>
      <c r="D69" s="1820"/>
      <c r="E69" s="1820"/>
      <c r="F69" s="1821"/>
      <c r="G69" s="230">
        <f>G37+G41+G44+G34++G47+G54+G57+G60+G66+G50+G63</f>
        <v>36.5</v>
      </c>
      <c r="H69" s="280">
        <f aca="true" t="shared" si="6" ref="H69:M69">H37+H41+H44+H34++H47+H54+H57+H60+H66+H50+H63</f>
        <v>1095</v>
      </c>
      <c r="I69" s="280">
        <f t="shared" si="6"/>
        <v>488</v>
      </c>
      <c r="J69" s="280">
        <f>J37+J41+J44+J34++J47+J54+J57+J60+J66+J50+J63</f>
        <v>272</v>
      </c>
      <c r="K69" s="280">
        <f t="shared" si="6"/>
        <v>111</v>
      </c>
      <c r="L69" s="280">
        <f t="shared" si="6"/>
        <v>105</v>
      </c>
      <c r="M69" s="280">
        <f t="shared" si="6"/>
        <v>607</v>
      </c>
      <c r="N69" s="230">
        <f>SUM(N32:N66)</f>
        <v>26</v>
      </c>
      <c r="O69" s="1845">
        <f>SUM(O32:P66)</f>
        <v>5</v>
      </c>
      <c r="P69" s="1846"/>
      <c r="Q69" s="230">
        <f>SUM(Q32:Q66)</f>
        <v>4</v>
      </c>
      <c r="R69" s="230">
        <f>SUM(R32:R66)</f>
        <v>0</v>
      </c>
      <c r="S69" s="230">
        <f>SUM(S32:S66)</f>
        <v>2</v>
      </c>
      <c r="T69" s="214">
        <f>SUM(T32:T66)</f>
        <v>0</v>
      </c>
      <c r="U69" s="336">
        <f t="shared" si="4"/>
        <v>0.554337899543379</v>
      </c>
    </row>
    <row r="70" spans="1:20" ht="16.5" thickBot="1">
      <c r="A70" s="1822"/>
      <c r="B70" s="1823"/>
      <c r="C70" s="1823"/>
      <c r="D70" s="1823"/>
      <c r="E70" s="1823"/>
      <c r="F70" s="1823"/>
      <c r="G70" s="1823"/>
      <c r="H70" s="1823"/>
      <c r="I70" s="1823"/>
      <c r="J70" s="1823"/>
      <c r="K70" s="1823"/>
      <c r="L70" s="1823"/>
      <c r="M70" s="1823"/>
      <c r="N70" s="1823"/>
      <c r="O70" s="1823"/>
      <c r="P70" s="1823"/>
      <c r="Q70" s="1823"/>
      <c r="R70" s="1823"/>
      <c r="S70" s="1823"/>
      <c r="T70" s="1824"/>
    </row>
    <row r="71" spans="1:21" ht="22.5" customHeight="1" thickBot="1">
      <c r="A71" s="1825" t="s">
        <v>102</v>
      </c>
      <c r="B71" s="1826"/>
      <c r="C71" s="1826"/>
      <c r="D71" s="1826"/>
      <c r="E71" s="1826"/>
      <c r="F71" s="1826"/>
      <c r="G71" s="1826"/>
      <c r="H71" s="1826"/>
      <c r="I71" s="1826"/>
      <c r="J71" s="1826"/>
      <c r="K71" s="1826"/>
      <c r="L71" s="1826"/>
      <c r="M71" s="1826"/>
      <c r="N71" s="1826"/>
      <c r="O71" s="1826"/>
      <c r="P71" s="1826"/>
      <c r="Q71" s="1826"/>
      <c r="R71" s="1826"/>
      <c r="S71" s="1826"/>
      <c r="T71" s="1827"/>
      <c r="U71" s="336" t="e">
        <f>M71/H71</f>
        <v>#DIV/0!</v>
      </c>
    </row>
    <row r="72" spans="1:21" ht="15.75" customHeight="1" thickBot="1">
      <c r="A72" s="1828" t="s">
        <v>264</v>
      </c>
      <c r="B72" s="1829"/>
      <c r="C72" s="1829"/>
      <c r="D72" s="1829"/>
      <c r="E72" s="1829"/>
      <c r="F72" s="1829"/>
      <c r="G72" s="1829"/>
      <c r="H72" s="1829"/>
      <c r="I72" s="1829"/>
      <c r="J72" s="1829"/>
      <c r="K72" s="1829"/>
      <c r="L72" s="1829"/>
      <c r="M72" s="1829"/>
      <c r="N72" s="1829"/>
      <c r="O72" s="1829"/>
      <c r="P72" s="1829"/>
      <c r="Q72" s="1829"/>
      <c r="R72" s="1829"/>
      <c r="S72" s="1829"/>
      <c r="T72" s="1830"/>
      <c r="U72" s="336" t="e">
        <f>M72/H72</f>
        <v>#DIV/0!</v>
      </c>
    </row>
    <row r="73" spans="1:20" ht="21.75" customHeight="1">
      <c r="A73" s="1816" t="s">
        <v>268</v>
      </c>
      <c r="B73" s="1817"/>
      <c r="C73" s="1817"/>
      <c r="D73" s="1817"/>
      <c r="E73" s="1817"/>
      <c r="F73" s="1817"/>
      <c r="G73" s="1817"/>
      <c r="H73" s="1817"/>
      <c r="I73" s="1817"/>
      <c r="J73" s="1817"/>
      <c r="K73" s="1817"/>
      <c r="L73" s="1817"/>
      <c r="M73" s="1817"/>
      <c r="N73" s="1817"/>
      <c r="O73" s="1817"/>
      <c r="P73" s="1817"/>
      <c r="Q73" s="1817"/>
      <c r="R73" s="1817"/>
      <c r="S73" s="1817"/>
      <c r="T73" s="1818"/>
    </row>
    <row r="74" spans="1:20" ht="30" customHeight="1">
      <c r="A74" s="6" t="s">
        <v>276</v>
      </c>
      <c r="B74" s="275" t="s">
        <v>63</v>
      </c>
      <c r="C74" s="370"/>
      <c r="D74" s="379"/>
      <c r="E74" s="403"/>
      <c r="F74" s="372"/>
      <c r="G74" s="687">
        <f>G75+G76</f>
        <v>5.5</v>
      </c>
      <c r="H74" s="267">
        <f>G74*30</f>
        <v>165</v>
      </c>
      <c r="I74" s="360"/>
      <c r="J74" s="13"/>
      <c r="K74" s="13"/>
      <c r="L74" s="13"/>
      <c r="M74" s="436"/>
      <c r="N74" s="437"/>
      <c r="O74" s="1806"/>
      <c r="P74" s="1806"/>
      <c r="Q74" s="399"/>
      <c r="R74" s="410"/>
      <c r="S74" s="357"/>
      <c r="T74" s="399"/>
    </row>
    <row r="75" spans="1:20" ht="21.75" customHeight="1">
      <c r="A75" s="6"/>
      <c r="B75" s="15" t="s">
        <v>33</v>
      </c>
      <c r="C75" s="268"/>
      <c r="D75" s="352"/>
      <c r="E75" s="409"/>
      <c r="F75" s="409"/>
      <c r="G75" s="700">
        <v>2.5</v>
      </c>
      <c r="H75" s="267">
        <f>G75*30</f>
        <v>75</v>
      </c>
      <c r="I75" s="388"/>
      <c r="J75" s="13"/>
      <c r="K75" s="13"/>
      <c r="L75" s="13"/>
      <c r="M75" s="391"/>
      <c r="N75" s="356"/>
      <c r="O75" s="1814"/>
      <c r="P75" s="1815"/>
      <c r="Q75" s="399"/>
      <c r="R75" s="410"/>
      <c r="S75" s="357"/>
      <c r="T75" s="399"/>
    </row>
    <row r="76" spans="1:20" ht="21.75" customHeight="1">
      <c r="A76" s="13" t="s">
        <v>277</v>
      </c>
      <c r="B76" s="337" t="s">
        <v>34</v>
      </c>
      <c r="C76" s="268">
        <v>3</v>
      </c>
      <c r="D76" s="352"/>
      <c r="E76" s="409"/>
      <c r="F76" s="409"/>
      <c r="G76" s="687">
        <v>3</v>
      </c>
      <c r="H76" s="267">
        <f>G76*30</f>
        <v>90</v>
      </c>
      <c r="I76" s="388">
        <f>J76+K76+L76</f>
        <v>45</v>
      </c>
      <c r="J76" s="13" t="s">
        <v>114</v>
      </c>
      <c r="K76" s="13" t="s">
        <v>113</v>
      </c>
      <c r="L76" s="13"/>
      <c r="M76" s="391">
        <f>H76-I76</f>
        <v>45</v>
      </c>
      <c r="N76" s="356"/>
      <c r="O76" s="1814"/>
      <c r="P76" s="1815"/>
      <c r="Q76" s="358">
        <f>I76/9</f>
        <v>5</v>
      </c>
      <c r="R76" s="410"/>
      <c r="S76" s="357"/>
      <c r="T76" s="399"/>
    </row>
    <row r="77" spans="1:20" ht="31.5">
      <c r="A77" s="70" t="s">
        <v>278</v>
      </c>
      <c r="B77" s="438" t="s">
        <v>56</v>
      </c>
      <c r="C77" s="439"/>
      <c r="D77" s="440"/>
      <c r="E77" s="441"/>
      <c r="F77" s="441"/>
      <c r="G77" s="701">
        <f>G78+G79</f>
        <v>2.5</v>
      </c>
      <c r="H77" s="443">
        <f aca="true" t="shared" si="7" ref="H77:H90">G77*30</f>
        <v>75</v>
      </c>
      <c r="I77" s="440"/>
      <c r="J77" s="145"/>
      <c r="K77" s="444"/>
      <c r="L77" s="444"/>
      <c r="M77" s="445"/>
      <c r="N77" s="446"/>
      <c r="O77" s="1946"/>
      <c r="P77" s="1946"/>
      <c r="Q77" s="448"/>
      <c r="R77" s="449"/>
      <c r="S77" s="450"/>
      <c r="T77" s="451"/>
    </row>
    <row r="78" spans="1:20" s="601" customFormat="1" ht="15.75">
      <c r="A78" s="70"/>
      <c r="B78" s="15" t="s">
        <v>33</v>
      </c>
      <c r="C78" s="439"/>
      <c r="D78" s="440"/>
      <c r="E78" s="441"/>
      <c r="F78" s="441"/>
      <c r="G78" s="701">
        <v>0.5</v>
      </c>
      <c r="H78" s="443">
        <f t="shared" si="7"/>
        <v>15</v>
      </c>
      <c r="I78" s="440"/>
      <c r="J78" s="145"/>
      <c r="K78" s="444"/>
      <c r="L78" s="444"/>
      <c r="M78" s="445"/>
      <c r="N78" s="446"/>
      <c r="O78" s="447"/>
      <c r="P78" s="447"/>
      <c r="Q78" s="448"/>
      <c r="R78" s="598"/>
      <c r="S78" s="599"/>
      <c r="T78" s="600"/>
    </row>
    <row r="79" spans="1:20" ht="16.5" thickBot="1">
      <c r="A79" s="389" t="s">
        <v>279</v>
      </c>
      <c r="B79" s="337" t="s">
        <v>34</v>
      </c>
      <c r="C79" s="439"/>
      <c r="D79" s="440" t="s">
        <v>52</v>
      </c>
      <c r="E79" s="441"/>
      <c r="F79" s="441"/>
      <c r="G79" s="442">
        <v>2</v>
      </c>
      <c r="H79" s="443">
        <f t="shared" si="7"/>
        <v>60</v>
      </c>
      <c r="I79" s="440" t="s">
        <v>114</v>
      </c>
      <c r="J79" s="145" t="s">
        <v>113</v>
      </c>
      <c r="K79" s="444"/>
      <c r="L79" s="444">
        <v>9</v>
      </c>
      <c r="M79" s="445">
        <f>H79-I79</f>
        <v>33</v>
      </c>
      <c r="N79" s="446"/>
      <c r="O79" s="447">
        <v>3</v>
      </c>
      <c r="P79" s="447"/>
      <c r="Q79" s="448"/>
      <c r="R79" s="452"/>
      <c r="S79" s="450"/>
      <c r="T79" s="451"/>
    </row>
    <row r="80" spans="1:20" ht="31.5">
      <c r="A80" s="70" t="s">
        <v>280</v>
      </c>
      <c r="B80" s="453" t="s">
        <v>44</v>
      </c>
      <c r="C80" s="454"/>
      <c r="D80" s="455"/>
      <c r="E80" s="456"/>
      <c r="F80" s="457"/>
      <c r="G80" s="702">
        <f>G81+G82</f>
        <v>7</v>
      </c>
      <c r="H80" s="458">
        <f>PRODUCT(G80,30)</f>
        <v>210</v>
      </c>
      <c r="I80" s="459"/>
      <c r="J80" s="459"/>
      <c r="K80" s="459"/>
      <c r="L80" s="459"/>
      <c r="M80" s="460"/>
      <c r="N80" s="461"/>
      <c r="O80" s="2021"/>
      <c r="P80" s="2021"/>
      <c r="Q80" s="463"/>
      <c r="R80" s="464"/>
      <c r="S80" s="459"/>
      <c r="T80" s="463"/>
    </row>
    <row r="81" spans="1:20" ht="15.75">
      <c r="A81" s="70"/>
      <c r="B81" s="15" t="s">
        <v>33</v>
      </c>
      <c r="C81" s="268"/>
      <c r="D81" s="352"/>
      <c r="E81" s="409"/>
      <c r="F81" s="606"/>
      <c r="G81" s="678">
        <v>3.5</v>
      </c>
      <c r="H81" s="8">
        <f>PRODUCT(G81,30)</f>
        <v>105</v>
      </c>
      <c r="I81" s="354"/>
      <c r="J81" s="352"/>
      <c r="K81" s="354"/>
      <c r="L81" s="13"/>
      <c r="M81" s="258"/>
      <c r="N81" s="20"/>
      <c r="O81" s="1807"/>
      <c r="P81" s="1807"/>
      <c r="Q81" s="465"/>
      <c r="R81" s="466"/>
      <c r="S81" s="398"/>
      <c r="T81" s="465"/>
    </row>
    <row r="82" spans="1:20" ht="15.75">
      <c r="A82" s="389" t="s">
        <v>281</v>
      </c>
      <c r="B82" s="337" t="s">
        <v>34</v>
      </c>
      <c r="C82" s="268">
        <v>3</v>
      </c>
      <c r="D82" s="352"/>
      <c r="E82" s="409"/>
      <c r="F82" s="606"/>
      <c r="G82" s="703">
        <v>3.5</v>
      </c>
      <c r="H82" s="8">
        <f>PRODUCT(G82,30)</f>
        <v>105</v>
      </c>
      <c r="I82" s="352">
        <f>J82+K82+L82</f>
        <v>45</v>
      </c>
      <c r="J82" s="352" t="s">
        <v>113</v>
      </c>
      <c r="K82" s="354">
        <v>9</v>
      </c>
      <c r="L82" s="13" t="s">
        <v>113</v>
      </c>
      <c r="M82" s="258">
        <f>H82-I82</f>
        <v>60</v>
      </c>
      <c r="N82" s="20"/>
      <c r="O82" s="1854"/>
      <c r="P82" s="1855"/>
      <c r="Q82" s="92">
        <f>I82/9</f>
        <v>5</v>
      </c>
      <c r="R82" s="50"/>
      <c r="S82" s="398"/>
      <c r="T82" s="465"/>
    </row>
    <row r="83" spans="1:20" ht="15.75">
      <c r="A83" s="70" t="s">
        <v>282</v>
      </c>
      <c r="B83" s="275" t="s">
        <v>156</v>
      </c>
      <c r="C83" s="370"/>
      <c r="D83" s="379"/>
      <c r="E83" s="403"/>
      <c r="F83" s="372"/>
      <c r="G83" s="643">
        <f>G84+G85</f>
        <v>4</v>
      </c>
      <c r="H83" s="267">
        <f t="shared" si="7"/>
        <v>120</v>
      </c>
      <c r="I83" s="378"/>
      <c r="J83" s="6"/>
      <c r="K83" s="6"/>
      <c r="L83" s="6"/>
      <c r="M83" s="169"/>
      <c r="N83" s="356"/>
      <c r="O83" s="1806"/>
      <c r="P83" s="1806"/>
      <c r="Q83" s="467"/>
      <c r="R83" s="359"/>
      <c r="S83" s="400"/>
      <c r="T83" s="399"/>
    </row>
    <row r="84" spans="1:20" ht="15.75">
      <c r="A84" s="70"/>
      <c r="B84" s="15" t="s">
        <v>33</v>
      </c>
      <c r="C84" s="268"/>
      <c r="D84" s="352"/>
      <c r="E84" s="409"/>
      <c r="F84" s="409"/>
      <c r="G84" s="678">
        <v>1</v>
      </c>
      <c r="H84" s="267">
        <f t="shared" si="7"/>
        <v>30</v>
      </c>
      <c r="I84" s="354"/>
      <c r="J84" s="13"/>
      <c r="K84" s="13"/>
      <c r="L84" s="13"/>
      <c r="M84" s="258"/>
      <c r="N84" s="356"/>
      <c r="O84" s="1814"/>
      <c r="P84" s="1815"/>
      <c r="Q84" s="399"/>
      <c r="R84" s="359"/>
      <c r="S84" s="400"/>
      <c r="T84" s="399"/>
    </row>
    <row r="85" spans="1:20" ht="15.75">
      <c r="A85" s="389" t="s">
        <v>321</v>
      </c>
      <c r="B85" s="337" t="s">
        <v>34</v>
      </c>
      <c r="C85" s="268">
        <v>2</v>
      </c>
      <c r="D85" s="352"/>
      <c r="E85" s="409"/>
      <c r="F85" s="409"/>
      <c r="G85" s="643">
        <v>3</v>
      </c>
      <c r="H85" s="267">
        <f t="shared" si="7"/>
        <v>90</v>
      </c>
      <c r="I85" s="352">
        <f>J85+K85+L85</f>
        <v>45</v>
      </c>
      <c r="J85" s="13" t="s">
        <v>114</v>
      </c>
      <c r="K85" s="13" t="s">
        <v>28</v>
      </c>
      <c r="L85" s="13" t="s">
        <v>28</v>
      </c>
      <c r="M85" s="258">
        <f>H85-I85</f>
        <v>45</v>
      </c>
      <c r="N85" s="356"/>
      <c r="O85" s="1814">
        <v>5</v>
      </c>
      <c r="P85" s="1815"/>
      <c r="Q85" s="467"/>
      <c r="R85" s="359"/>
      <c r="S85" s="400"/>
      <c r="T85" s="399"/>
    </row>
    <row r="86" spans="1:20" ht="31.5">
      <c r="A86" s="70" t="s">
        <v>283</v>
      </c>
      <c r="B86" s="369" t="s">
        <v>38</v>
      </c>
      <c r="C86" s="379"/>
      <c r="D86" s="379"/>
      <c r="E86" s="403"/>
      <c r="F86" s="372"/>
      <c r="G86" s="31">
        <f>G87+G88</f>
        <v>4</v>
      </c>
      <c r="H86" s="267">
        <f t="shared" si="7"/>
        <v>120</v>
      </c>
      <c r="I86" s="378"/>
      <c r="J86" s="378"/>
      <c r="K86" s="378"/>
      <c r="L86" s="378"/>
      <c r="M86" s="468"/>
      <c r="N86" s="356"/>
      <c r="O86" s="1806"/>
      <c r="P86" s="1806"/>
      <c r="Q86" s="399"/>
      <c r="R86" s="410"/>
      <c r="S86" s="400"/>
      <c r="T86" s="399"/>
    </row>
    <row r="87" spans="1:20" ht="15.75">
      <c r="A87" s="70"/>
      <c r="B87" s="15" t="s">
        <v>33</v>
      </c>
      <c r="C87" s="352"/>
      <c r="D87" s="352"/>
      <c r="E87" s="409"/>
      <c r="F87" s="606"/>
      <c r="G87" s="237">
        <v>2</v>
      </c>
      <c r="H87" s="267">
        <f t="shared" si="7"/>
        <v>60</v>
      </c>
      <c r="I87" s="354"/>
      <c r="J87" s="354"/>
      <c r="K87" s="354"/>
      <c r="L87" s="354"/>
      <c r="M87" s="469"/>
      <c r="N87" s="356"/>
      <c r="O87" s="1806"/>
      <c r="P87" s="1806"/>
      <c r="Q87" s="399"/>
      <c r="R87" s="410"/>
      <c r="S87" s="400"/>
      <c r="T87" s="399"/>
    </row>
    <row r="88" spans="1:20" ht="15.75">
      <c r="A88" s="389" t="s">
        <v>284</v>
      </c>
      <c r="B88" s="337" t="s">
        <v>34</v>
      </c>
      <c r="C88" s="352"/>
      <c r="D88" s="352" t="s">
        <v>52</v>
      </c>
      <c r="E88" s="409"/>
      <c r="F88" s="606"/>
      <c r="G88" s="31">
        <v>2</v>
      </c>
      <c r="H88" s="267">
        <f t="shared" si="7"/>
        <v>60</v>
      </c>
      <c r="I88" s="266">
        <v>36</v>
      </c>
      <c r="J88" s="352" t="s">
        <v>113</v>
      </c>
      <c r="K88" s="354"/>
      <c r="L88" s="352" t="s">
        <v>113</v>
      </c>
      <c r="M88" s="258">
        <f>H88-I88</f>
        <v>24</v>
      </c>
      <c r="N88" s="359"/>
      <c r="O88" s="1806">
        <f>I88/9</f>
        <v>4</v>
      </c>
      <c r="P88" s="1806"/>
      <c r="Q88" s="399"/>
      <c r="R88" s="410"/>
      <c r="S88" s="400"/>
      <c r="T88" s="399"/>
    </row>
    <row r="89" spans="1:20" ht="16.5" thickBot="1">
      <c r="A89" s="1801" t="s">
        <v>261</v>
      </c>
      <c r="B89" s="1802"/>
      <c r="C89" s="1802"/>
      <c r="D89" s="1802"/>
      <c r="E89" s="1802"/>
      <c r="F89" s="1802"/>
      <c r="G89" s="248">
        <f>G90+G91</f>
        <v>23</v>
      </c>
      <c r="H89" s="267">
        <f t="shared" si="7"/>
        <v>690</v>
      </c>
      <c r="I89" s="470"/>
      <c r="J89" s="470"/>
      <c r="K89" s="470"/>
      <c r="L89" s="470"/>
      <c r="M89" s="470"/>
      <c r="N89" s="395"/>
      <c r="O89" s="395"/>
      <c r="P89" s="395"/>
      <c r="Q89" s="395"/>
      <c r="R89" s="395"/>
      <c r="S89" s="395"/>
      <c r="T89" s="395"/>
    </row>
    <row r="90" spans="1:20" ht="16.5" thickBot="1">
      <c r="A90" s="1822" t="s">
        <v>329</v>
      </c>
      <c r="B90" s="1929"/>
      <c r="C90" s="1929"/>
      <c r="D90" s="1929"/>
      <c r="E90" s="1929"/>
      <c r="F90" s="1929"/>
      <c r="G90" s="248">
        <f>G84+G87+G81+G75+G78</f>
        <v>9.5</v>
      </c>
      <c r="H90" s="267">
        <f t="shared" si="7"/>
        <v>285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1931" t="s">
        <v>260</v>
      </c>
      <c r="B91" s="1932"/>
      <c r="C91" s="1932"/>
      <c r="D91" s="1932"/>
      <c r="E91" s="1932"/>
      <c r="F91" s="1932"/>
      <c r="G91" s="248">
        <f>G79+G85+G88+G82+G76</f>
        <v>13.5</v>
      </c>
      <c r="H91" s="248">
        <f aca="true" t="shared" si="8" ref="H91:M91">H79+H85+H88+H82+H76</f>
        <v>405</v>
      </c>
      <c r="I91" s="248">
        <f t="shared" si="8"/>
        <v>198</v>
      </c>
      <c r="J91" s="248">
        <f t="shared" si="8"/>
        <v>108</v>
      </c>
      <c r="K91" s="248">
        <f t="shared" si="8"/>
        <v>36</v>
      </c>
      <c r="L91" s="248">
        <f t="shared" si="8"/>
        <v>54</v>
      </c>
      <c r="M91" s="248">
        <f t="shared" si="8"/>
        <v>207</v>
      </c>
      <c r="N91" s="346">
        <f>SUM(N74:N88)</f>
        <v>0</v>
      </c>
      <c r="O91" s="346">
        <f>SUM(O74:O88)</f>
        <v>12</v>
      </c>
      <c r="P91" s="346">
        <f>SUM(P77:P88)</f>
        <v>0</v>
      </c>
      <c r="Q91" s="346">
        <f>SUM(Q74:Q88)</f>
        <v>10</v>
      </c>
      <c r="R91" s="346">
        <f>SUM(R74:R88)</f>
        <v>0</v>
      </c>
      <c r="S91" s="346">
        <f>SUM(S74:S88)</f>
        <v>0</v>
      </c>
      <c r="T91" s="346">
        <f>SUM(T74:T88)</f>
        <v>0</v>
      </c>
    </row>
    <row r="92" spans="1:20" ht="16.5" thickBot="1">
      <c r="A92" s="1833"/>
      <c r="B92" s="2018"/>
      <c r="C92" s="2018"/>
      <c r="D92" s="2018"/>
      <c r="E92" s="2018"/>
      <c r="F92" s="2018"/>
      <c r="G92" s="2018"/>
      <c r="H92" s="2018"/>
      <c r="I92" s="2018"/>
      <c r="J92" s="2018"/>
      <c r="K92" s="2018"/>
      <c r="L92" s="2018"/>
      <c r="M92" s="2018"/>
      <c r="N92" s="2018"/>
      <c r="O92" s="2018"/>
      <c r="P92" s="2018"/>
      <c r="Q92" s="2018"/>
      <c r="R92" s="2018"/>
      <c r="S92" s="2018"/>
      <c r="T92" s="2019"/>
    </row>
    <row r="93" spans="1:20" ht="19.5" customHeight="1" thickBot="1">
      <c r="A93" s="1798" t="s">
        <v>269</v>
      </c>
      <c r="B93" s="1799"/>
      <c r="C93" s="1799"/>
      <c r="D93" s="1799"/>
      <c r="E93" s="1799"/>
      <c r="F93" s="1799"/>
      <c r="G93" s="1799"/>
      <c r="H93" s="1799"/>
      <c r="I93" s="1799"/>
      <c r="J93" s="1799"/>
      <c r="K93" s="1799"/>
      <c r="L93" s="1799"/>
      <c r="M93" s="1799"/>
      <c r="N93" s="1799"/>
      <c r="O93" s="1799"/>
      <c r="P93" s="1799"/>
      <c r="Q93" s="1799"/>
      <c r="R93" s="1799"/>
      <c r="S93" s="1799"/>
      <c r="T93" s="1800"/>
    </row>
    <row r="94" spans="1:21" ht="47.25">
      <c r="A94" s="473"/>
      <c r="B94" s="271" t="s">
        <v>275</v>
      </c>
      <c r="C94" s="188"/>
      <c r="D94" s="157"/>
      <c r="E94" s="157"/>
      <c r="F94" s="149"/>
      <c r="G94" s="704">
        <v>8</v>
      </c>
      <c r="H94" s="233">
        <f>G94*30</f>
        <v>240</v>
      </c>
      <c r="I94" s="186"/>
      <c r="J94" s="157"/>
      <c r="K94" s="157"/>
      <c r="L94" s="157"/>
      <c r="M94" s="272"/>
      <c r="N94" s="188"/>
      <c r="O94" s="157"/>
      <c r="P94" s="157"/>
      <c r="Q94" s="272"/>
      <c r="R94" s="188"/>
      <c r="S94" s="157"/>
      <c r="T94" s="474"/>
      <c r="U94" s="607"/>
    </row>
    <row r="95" spans="1:21" ht="15.75">
      <c r="A95" s="475"/>
      <c r="B95" s="234" t="s">
        <v>33</v>
      </c>
      <c r="C95" s="159"/>
      <c r="D95" s="14"/>
      <c r="E95" s="14"/>
      <c r="F95" s="168"/>
      <c r="G95" s="705">
        <v>1.5</v>
      </c>
      <c r="H95" s="233">
        <f>G95*30</f>
        <v>45</v>
      </c>
      <c r="I95" s="173"/>
      <c r="J95" s="14"/>
      <c r="K95" s="14"/>
      <c r="L95" s="14"/>
      <c r="M95" s="162"/>
      <c r="N95" s="159"/>
      <c r="O95" s="14"/>
      <c r="P95" s="14"/>
      <c r="Q95" s="162"/>
      <c r="R95" s="159"/>
      <c r="S95" s="14"/>
      <c r="T95" s="53"/>
      <c r="U95" s="607"/>
    </row>
    <row r="96" spans="1:21" ht="15.75">
      <c r="A96" s="475"/>
      <c r="B96" s="235" t="s">
        <v>34</v>
      </c>
      <c r="C96" s="104"/>
      <c r="D96" s="7"/>
      <c r="E96" s="7"/>
      <c r="F96" s="177"/>
      <c r="G96" s="699">
        <v>6.5</v>
      </c>
      <c r="H96" s="151">
        <f>G96*30</f>
        <v>195</v>
      </c>
      <c r="I96" s="118">
        <f>I97+I98</f>
        <v>108</v>
      </c>
      <c r="J96" s="118">
        <f>J97+J98</f>
        <v>81</v>
      </c>
      <c r="K96" s="118">
        <f>K97+K98</f>
        <v>27</v>
      </c>
      <c r="L96" s="118">
        <f>L97+L98</f>
        <v>0</v>
      </c>
      <c r="M96" s="240">
        <f>M97+M98</f>
        <v>87</v>
      </c>
      <c r="N96" s="104"/>
      <c r="O96" s="7"/>
      <c r="P96" s="14"/>
      <c r="Q96" s="162"/>
      <c r="R96" s="159"/>
      <c r="S96" s="14"/>
      <c r="T96" s="53"/>
      <c r="U96" s="607"/>
    </row>
    <row r="97" spans="1:21" ht="15.75">
      <c r="A97" s="475"/>
      <c r="B97" s="236" t="s">
        <v>34</v>
      </c>
      <c r="C97" s="159"/>
      <c r="D97" s="14"/>
      <c r="E97" s="14"/>
      <c r="F97" s="168"/>
      <c r="G97" s="705">
        <v>3</v>
      </c>
      <c r="H97" s="233">
        <f>G97*30</f>
        <v>90</v>
      </c>
      <c r="I97" s="173">
        <f>J97+K97+L97</f>
        <v>54</v>
      </c>
      <c r="J97" s="14">
        <v>45</v>
      </c>
      <c r="K97" s="14">
        <v>9</v>
      </c>
      <c r="L97" s="14"/>
      <c r="M97" s="258">
        <f>H97-I97</f>
        <v>36</v>
      </c>
      <c r="N97" s="159"/>
      <c r="O97" s="14">
        <v>6</v>
      </c>
      <c r="P97" s="14"/>
      <c r="Q97" s="162"/>
      <c r="R97" s="159"/>
      <c r="S97" s="14"/>
      <c r="T97" s="53"/>
      <c r="U97" s="607"/>
    </row>
    <row r="98" spans="1:21" ht="15.75">
      <c r="A98" s="606"/>
      <c r="B98" s="236" t="s">
        <v>34</v>
      </c>
      <c r="C98" s="159">
        <v>3</v>
      </c>
      <c r="D98" s="14"/>
      <c r="E98" s="14"/>
      <c r="F98" s="168"/>
      <c r="G98" s="705">
        <v>3.5</v>
      </c>
      <c r="H98" s="233">
        <f>G98*30</f>
        <v>105</v>
      </c>
      <c r="I98" s="173">
        <f>J98+K98+L98</f>
        <v>54</v>
      </c>
      <c r="J98" s="14">
        <v>36</v>
      </c>
      <c r="K98" s="14">
        <v>18</v>
      </c>
      <c r="L98" s="14"/>
      <c r="M98" s="162">
        <f>H98-I98</f>
        <v>51</v>
      </c>
      <c r="N98" s="159"/>
      <c r="O98" s="14"/>
      <c r="P98" s="14">
        <v>7</v>
      </c>
      <c r="Q98" s="162">
        <v>5</v>
      </c>
      <c r="R98" s="159"/>
      <c r="S98" s="14"/>
      <c r="T98" s="53"/>
      <c r="U98" s="607"/>
    </row>
    <row r="99" spans="1:21" ht="15.75">
      <c r="A99" s="606"/>
      <c r="B99" s="232" t="s">
        <v>262</v>
      </c>
      <c r="C99" s="159"/>
      <c r="D99" s="14"/>
      <c r="E99" s="14"/>
      <c r="F99" s="168"/>
      <c r="G99" s="171">
        <v>3.5</v>
      </c>
      <c r="H99" s="233">
        <f aca="true" t="shared" si="9" ref="H99:H104">G99*30</f>
        <v>105</v>
      </c>
      <c r="I99" s="173"/>
      <c r="J99" s="14"/>
      <c r="K99" s="14"/>
      <c r="L99" s="14"/>
      <c r="M99" s="162"/>
      <c r="N99" s="159"/>
      <c r="O99" s="17"/>
      <c r="P99" s="17"/>
      <c r="Q99" s="257"/>
      <c r="R99" s="238"/>
      <c r="S99" s="17"/>
      <c r="T99" s="53"/>
      <c r="U99" s="607"/>
    </row>
    <row r="100" spans="1:21" ht="15.75">
      <c r="A100" s="606"/>
      <c r="B100" s="234" t="s">
        <v>33</v>
      </c>
      <c r="C100" s="159"/>
      <c r="D100" s="14"/>
      <c r="E100" s="14"/>
      <c r="F100" s="168"/>
      <c r="G100" s="171">
        <v>1.5</v>
      </c>
      <c r="H100" s="233">
        <f t="shared" si="9"/>
        <v>45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5" t="s">
        <v>34</v>
      </c>
      <c r="C101" s="104"/>
      <c r="D101" s="7">
        <v>3</v>
      </c>
      <c r="E101" s="7"/>
      <c r="F101" s="177"/>
      <c r="G101" s="165">
        <v>2</v>
      </c>
      <c r="H101" s="151">
        <f t="shared" si="9"/>
        <v>60</v>
      </c>
      <c r="I101" s="118">
        <v>27</v>
      </c>
      <c r="J101" s="7">
        <v>18</v>
      </c>
      <c r="K101" s="7"/>
      <c r="L101" s="7">
        <v>9</v>
      </c>
      <c r="M101" s="117">
        <f>H101-I101</f>
        <v>33</v>
      </c>
      <c r="N101" s="104"/>
      <c r="O101" s="239"/>
      <c r="P101" s="239">
        <v>3</v>
      </c>
      <c r="Q101" s="257">
        <v>3</v>
      </c>
      <c r="R101" s="238"/>
      <c r="S101" s="17"/>
      <c r="T101" s="53"/>
      <c r="U101" s="607"/>
    </row>
    <row r="102" spans="1:21" ht="16.5" thickBot="1">
      <c r="A102" s="1801" t="s">
        <v>258</v>
      </c>
      <c r="B102" s="1802"/>
      <c r="C102" s="1802"/>
      <c r="D102" s="1802"/>
      <c r="E102" s="1802"/>
      <c r="F102" s="1802"/>
      <c r="G102" s="237">
        <f>G103+G104</f>
        <v>11.5</v>
      </c>
      <c r="H102" s="151">
        <f t="shared" si="9"/>
        <v>345</v>
      </c>
      <c r="I102" s="14"/>
      <c r="J102" s="14"/>
      <c r="K102" s="14"/>
      <c r="L102" s="14"/>
      <c r="M102" s="162"/>
      <c r="N102" s="159"/>
      <c r="O102" s="14"/>
      <c r="P102" s="14"/>
      <c r="Q102" s="162"/>
      <c r="R102" s="159"/>
      <c r="S102" s="14"/>
      <c r="T102" s="53"/>
      <c r="U102" s="607"/>
    </row>
    <row r="103" spans="1:21" ht="16.5" customHeight="1" thickBot="1">
      <c r="A103" s="1812" t="s">
        <v>55</v>
      </c>
      <c r="B103" s="1813"/>
      <c r="C103" s="1813"/>
      <c r="D103" s="1813"/>
      <c r="E103" s="1813"/>
      <c r="F103" s="1813"/>
      <c r="G103" s="276">
        <f>G95+G100+G92</f>
        <v>3</v>
      </c>
      <c r="H103" s="277">
        <f t="shared" si="9"/>
        <v>90</v>
      </c>
      <c r="I103" s="27"/>
      <c r="J103" s="27"/>
      <c r="K103" s="27"/>
      <c r="L103" s="27"/>
      <c r="M103" s="212"/>
      <c r="N103" s="178"/>
      <c r="O103" s="27"/>
      <c r="P103" s="27"/>
      <c r="Q103" s="212"/>
      <c r="R103" s="178"/>
      <c r="S103" s="27"/>
      <c r="T103" s="81"/>
      <c r="U103" s="607"/>
    </row>
    <row r="104" spans="1:21" ht="16.5" customHeight="1" thickBot="1">
      <c r="A104" s="1822" t="s">
        <v>259</v>
      </c>
      <c r="B104" s="1929"/>
      <c r="C104" s="1929"/>
      <c r="D104" s="1929"/>
      <c r="E104" s="1929"/>
      <c r="F104" s="1929"/>
      <c r="G104" s="476">
        <f>G96+G101+G93</f>
        <v>8.5</v>
      </c>
      <c r="H104" s="278">
        <f t="shared" si="9"/>
        <v>255</v>
      </c>
      <c r="I104" s="477">
        <f>I96+I101</f>
        <v>135</v>
      </c>
      <c r="J104" s="477">
        <f>J96+J101</f>
        <v>99</v>
      </c>
      <c r="K104" s="477">
        <f>K96+K101</f>
        <v>27</v>
      </c>
      <c r="L104" s="477">
        <f>L96+L101</f>
        <v>9</v>
      </c>
      <c r="M104" s="478">
        <f>M96+M101</f>
        <v>120</v>
      </c>
      <c r="N104" s="225">
        <f aca="true" t="shared" si="10" ref="N104:T104">SUM(N94:N101)</f>
        <v>0</v>
      </c>
      <c r="O104" s="225">
        <f t="shared" si="10"/>
        <v>6</v>
      </c>
      <c r="P104" s="225">
        <f t="shared" si="10"/>
        <v>10</v>
      </c>
      <c r="Q104" s="225">
        <f t="shared" si="10"/>
        <v>8</v>
      </c>
      <c r="R104" s="225">
        <f t="shared" si="10"/>
        <v>0</v>
      </c>
      <c r="S104" s="225">
        <f t="shared" si="10"/>
        <v>0</v>
      </c>
      <c r="T104" s="479">
        <f t="shared" si="10"/>
        <v>0</v>
      </c>
      <c r="U104" s="607"/>
    </row>
    <row r="105" spans="1:21" ht="20.25" thickBot="1">
      <c r="A105" s="1803" t="s">
        <v>176</v>
      </c>
      <c r="B105" s="1804"/>
      <c r="C105" s="1804"/>
      <c r="D105" s="1804"/>
      <c r="E105" s="1804"/>
      <c r="F105" s="1804"/>
      <c r="G105" s="1804"/>
      <c r="H105" s="1804"/>
      <c r="I105" s="1804"/>
      <c r="J105" s="1804"/>
      <c r="K105" s="1804"/>
      <c r="L105" s="1804"/>
      <c r="M105" s="1804"/>
      <c r="N105" s="1804"/>
      <c r="O105" s="1804"/>
      <c r="P105" s="1804"/>
      <c r="Q105" s="1804"/>
      <c r="R105" s="1804"/>
      <c r="S105" s="1804"/>
      <c r="T105" s="1805"/>
      <c r="U105" s="608">
        <f>M41/H41</f>
        <v>0.4</v>
      </c>
    </row>
    <row r="106" spans="1:21" s="347" customFormat="1" ht="20.25" customHeight="1" thickBot="1">
      <c r="A106" s="1957" t="s">
        <v>270</v>
      </c>
      <c r="B106" s="1958"/>
      <c r="C106" s="1958"/>
      <c r="D106" s="1958"/>
      <c r="E106" s="1958"/>
      <c r="F106" s="1958"/>
      <c r="G106" s="1958"/>
      <c r="H106" s="1958"/>
      <c r="I106" s="1958"/>
      <c r="J106" s="1958"/>
      <c r="K106" s="1958"/>
      <c r="L106" s="1958"/>
      <c r="M106" s="1958"/>
      <c r="N106" s="1958"/>
      <c r="O106" s="1958"/>
      <c r="P106" s="1958"/>
      <c r="Q106" s="1958"/>
      <c r="R106" s="1958"/>
      <c r="S106" s="1958"/>
      <c r="T106" s="1959"/>
      <c r="U106" s="609"/>
    </row>
    <row r="107" spans="1:21" ht="15.75">
      <c r="A107" s="242" t="s">
        <v>140</v>
      </c>
      <c r="B107" s="383" t="s">
        <v>158</v>
      </c>
      <c r="C107" s="245"/>
      <c r="D107" s="244"/>
      <c r="E107" s="480"/>
      <c r="F107" s="480"/>
      <c r="G107" s="698">
        <f>G108+G109</f>
        <v>6</v>
      </c>
      <c r="H107" s="350">
        <f aca="true" t="shared" si="11" ref="H107:H133">G107*30</f>
        <v>180</v>
      </c>
      <c r="I107" s="470"/>
      <c r="J107" s="244"/>
      <c r="K107" s="350"/>
      <c r="L107" s="70"/>
      <c r="M107" s="481"/>
      <c r="N107" s="98"/>
      <c r="O107" s="1933"/>
      <c r="P107" s="1934"/>
      <c r="Q107" s="482"/>
      <c r="R107" s="483"/>
      <c r="S107" s="484"/>
      <c r="T107" s="482"/>
      <c r="U107" s="336">
        <f aca="true" t="shared" si="12" ref="U107:U120">M107/H107</f>
        <v>0</v>
      </c>
    </row>
    <row r="108" spans="1:21" s="601" customFormat="1" ht="15.75">
      <c r="A108" s="602"/>
      <c r="B108" s="485" t="s">
        <v>33</v>
      </c>
      <c r="C108" s="268"/>
      <c r="D108" s="352"/>
      <c r="E108" s="486"/>
      <c r="F108" s="606"/>
      <c r="G108" s="678">
        <v>2.5</v>
      </c>
      <c r="H108" s="378">
        <f t="shared" si="11"/>
        <v>75</v>
      </c>
      <c r="I108" s="360"/>
      <c r="J108" s="13"/>
      <c r="K108" s="354"/>
      <c r="L108" s="13"/>
      <c r="M108" s="258"/>
      <c r="N108" s="356"/>
      <c r="O108" s="1814"/>
      <c r="P108" s="1815"/>
      <c r="Q108" s="399"/>
      <c r="R108" s="359"/>
      <c r="S108" s="357"/>
      <c r="T108" s="399"/>
      <c r="U108" s="601">
        <f t="shared" si="12"/>
        <v>0</v>
      </c>
    </row>
    <row r="109" spans="1:21" ht="15.75">
      <c r="A109" s="20"/>
      <c r="B109" s="6" t="s">
        <v>34</v>
      </c>
      <c r="C109" s="268">
        <v>3</v>
      </c>
      <c r="D109" s="352"/>
      <c r="E109" s="486"/>
      <c r="F109" s="486"/>
      <c r="G109" s="703">
        <v>3.5</v>
      </c>
      <c r="H109" s="378">
        <f t="shared" si="11"/>
        <v>105</v>
      </c>
      <c r="I109" s="360">
        <f>J109+K109+L109</f>
        <v>36</v>
      </c>
      <c r="J109" s="13" t="s">
        <v>113</v>
      </c>
      <c r="K109" s="354"/>
      <c r="L109" s="13" t="s">
        <v>113</v>
      </c>
      <c r="M109" s="258">
        <f>H109-I109</f>
        <v>69</v>
      </c>
      <c r="N109" s="356"/>
      <c r="O109" s="1814"/>
      <c r="P109" s="1815"/>
      <c r="Q109" s="358">
        <f>I109/9</f>
        <v>4</v>
      </c>
      <c r="R109" s="359"/>
      <c r="S109" s="357"/>
      <c r="T109" s="399"/>
      <c r="U109" s="336">
        <f t="shared" si="12"/>
        <v>0.6571428571428571</v>
      </c>
    </row>
    <row r="110" spans="1:21" ht="31.5">
      <c r="A110" s="361" t="s">
        <v>141</v>
      </c>
      <c r="B110" s="275" t="s">
        <v>161</v>
      </c>
      <c r="C110" s="370"/>
      <c r="D110" s="379"/>
      <c r="E110" s="487"/>
      <c r="F110" s="606"/>
      <c r="G110" s="643">
        <f>G112+G111</f>
        <v>3</v>
      </c>
      <c r="H110" s="378">
        <f t="shared" si="11"/>
        <v>90</v>
      </c>
      <c r="I110" s="360">
        <f>J110+K110+L110</f>
        <v>18</v>
      </c>
      <c r="J110" s="352" t="s">
        <v>28</v>
      </c>
      <c r="K110" s="354">
        <v>9</v>
      </c>
      <c r="L110" s="13"/>
      <c r="M110" s="258">
        <f>H110-I110</f>
        <v>72</v>
      </c>
      <c r="N110" s="356"/>
      <c r="O110" s="1814"/>
      <c r="P110" s="1815"/>
      <c r="Q110" s="358"/>
      <c r="R110" s="359"/>
      <c r="S110" s="357"/>
      <c r="T110" s="399"/>
      <c r="U110" s="336">
        <f t="shared" si="12"/>
        <v>0.8</v>
      </c>
    </row>
    <row r="111" spans="1:20" ht="15.75">
      <c r="A111" s="361"/>
      <c r="B111" s="485" t="s">
        <v>33</v>
      </c>
      <c r="C111" s="370"/>
      <c r="D111" s="379"/>
      <c r="E111" s="487"/>
      <c r="F111" s="606"/>
      <c r="G111" s="643">
        <v>1.5</v>
      </c>
      <c r="H111" s="378">
        <f t="shared" si="11"/>
        <v>45</v>
      </c>
      <c r="I111" s="360"/>
      <c r="J111" s="352"/>
      <c r="K111" s="354"/>
      <c r="L111" s="13"/>
      <c r="M111" s="258"/>
      <c r="N111" s="356"/>
      <c r="O111" s="392"/>
      <c r="P111" s="393"/>
      <c r="Q111" s="358"/>
      <c r="R111" s="359"/>
      <c r="S111" s="357"/>
      <c r="T111" s="399"/>
    </row>
    <row r="112" spans="1:20" ht="15.75">
      <c r="A112" s="361"/>
      <c r="B112" s="6" t="s">
        <v>34</v>
      </c>
      <c r="C112" s="370"/>
      <c r="D112" s="352" t="s">
        <v>52</v>
      </c>
      <c r="E112" s="487"/>
      <c r="F112" s="606"/>
      <c r="G112" s="643">
        <v>1.5</v>
      </c>
      <c r="H112" s="378">
        <f t="shared" si="11"/>
        <v>45</v>
      </c>
      <c r="I112" s="360">
        <v>18</v>
      </c>
      <c r="J112" s="352" t="s">
        <v>28</v>
      </c>
      <c r="K112" s="354">
        <v>9</v>
      </c>
      <c r="L112" s="13"/>
      <c r="M112" s="258">
        <f>H112-I112</f>
        <v>27</v>
      </c>
      <c r="N112" s="356"/>
      <c r="O112" s="392">
        <v>2</v>
      </c>
      <c r="P112" s="393"/>
      <c r="Q112" s="358"/>
      <c r="R112" s="359"/>
      <c r="S112" s="357"/>
      <c r="T112" s="399"/>
    </row>
    <row r="113" spans="1:21" ht="30" customHeight="1">
      <c r="A113" s="361" t="s">
        <v>142</v>
      </c>
      <c r="B113" s="337" t="s">
        <v>59</v>
      </c>
      <c r="C113" s="268"/>
      <c r="D113" s="352"/>
      <c r="E113" s="486"/>
      <c r="F113" s="486"/>
      <c r="G113" s="643">
        <f>G114+G115</f>
        <v>9.5</v>
      </c>
      <c r="H113" s="378">
        <f t="shared" si="11"/>
        <v>285</v>
      </c>
      <c r="I113" s="360"/>
      <c r="J113" s="610"/>
      <c r="K113" s="610"/>
      <c r="L113" s="610"/>
      <c r="M113" s="258"/>
      <c r="N113" s="356"/>
      <c r="O113" s="1806"/>
      <c r="P113" s="1806"/>
      <c r="Q113" s="399"/>
      <c r="R113" s="359"/>
      <c r="S113" s="357"/>
      <c r="T113" s="399"/>
      <c r="U113" s="336">
        <f t="shared" si="12"/>
        <v>0</v>
      </c>
    </row>
    <row r="114" spans="1:21" s="601" customFormat="1" ht="15.75">
      <c r="A114" s="20"/>
      <c r="B114" s="485" t="s">
        <v>33</v>
      </c>
      <c r="C114" s="268"/>
      <c r="D114" s="352"/>
      <c r="E114" s="486"/>
      <c r="F114" s="606"/>
      <c r="G114" s="678">
        <v>3</v>
      </c>
      <c r="H114" s="378">
        <f t="shared" si="11"/>
        <v>90</v>
      </c>
      <c r="I114" s="360"/>
      <c r="J114" s="13"/>
      <c r="K114" s="13"/>
      <c r="L114" s="13"/>
      <c r="M114" s="258"/>
      <c r="N114" s="356"/>
      <c r="O114" s="1806"/>
      <c r="P114" s="1806"/>
      <c r="Q114" s="399"/>
      <c r="R114" s="359"/>
      <c r="S114" s="400"/>
      <c r="T114" s="399"/>
      <c r="U114" s="601">
        <f t="shared" si="12"/>
        <v>0</v>
      </c>
    </row>
    <row r="115" spans="1:21" ht="15.75">
      <c r="A115" s="20" t="s">
        <v>143</v>
      </c>
      <c r="B115" s="6" t="s">
        <v>34</v>
      </c>
      <c r="C115" s="268">
        <v>4</v>
      </c>
      <c r="D115" s="352"/>
      <c r="E115" s="486"/>
      <c r="F115" s="486"/>
      <c r="G115" s="643">
        <v>6.5</v>
      </c>
      <c r="H115" s="378">
        <f t="shared" si="11"/>
        <v>195</v>
      </c>
      <c r="I115" s="360">
        <f>J115+K115+L115</f>
        <v>75</v>
      </c>
      <c r="J115" s="352" t="s">
        <v>117</v>
      </c>
      <c r="K115" s="354">
        <v>15</v>
      </c>
      <c r="L115" s="13" t="s">
        <v>117</v>
      </c>
      <c r="M115" s="258">
        <f>H115-I115</f>
        <v>120</v>
      </c>
      <c r="N115" s="356"/>
      <c r="O115" s="1806"/>
      <c r="P115" s="1806"/>
      <c r="Q115" s="358"/>
      <c r="R115" s="359">
        <f>I115/15</f>
        <v>5</v>
      </c>
      <c r="S115" s="357"/>
      <c r="T115" s="399"/>
      <c r="U115" s="336">
        <f t="shared" si="12"/>
        <v>0.6153846153846154</v>
      </c>
    </row>
    <row r="116" spans="1:21" s="601" customFormat="1" ht="36" customHeight="1">
      <c r="A116" s="361" t="s">
        <v>125</v>
      </c>
      <c r="B116" s="337" t="s">
        <v>124</v>
      </c>
      <c r="C116" s="268">
        <v>5</v>
      </c>
      <c r="D116" s="352"/>
      <c r="E116" s="487"/>
      <c r="F116" s="487"/>
      <c r="G116" s="31">
        <v>3</v>
      </c>
      <c r="H116" s="378">
        <f>G116*30</f>
        <v>90</v>
      </c>
      <c r="I116" s="360">
        <f>J116+K116+L116</f>
        <v>30</v>
      </c>
      <c r="J116" s="13" t="s">
        <v>320</v>
      </c>
      <c r="K116" s="13" t="s">
        <v>319</v>
      </c>
      <c r="L116" s="13"/>
      <c r="M116" s="258">
        <f>H116-I116</f>
        <v>60</v>
      </c>
      <c r="N116" s="356"/>
      <c r="O116" s="1814"/>
      <c r="P116" s="1815"/>
      <c r="Q116" s="358"/>
      <c r="R116" s="359"/>
      <c r="S116" s="357">
        <f>I116/9</f>
        <v>3.3333333333333335</v>
      </c>
      <c r="T116" s="399"/>
      <c r="U116" s="601">
        <f t="shared" si="12"/>
        <v>0.6666666666666666</v>
      </c>
    </row>
    <row r="117" spans="1:21" ht="31.5">
      <c r="A117" s="361" t="s">
        <v>126</v>
      </c>
      <c r="B117" s="337" t="s">
        <v>62</v>
      </c>
      <c r="C117" s="268"/>
      <c r="D117" s="352"/>
      <c r="E117" s="486"/>
      <c r="F117" s="606"/>
      <c r="G117" s="31">
        <f>G118+G119</f>
        <v>4</v>
      </c>
      <c r="H117" s="378">
        <f aca="true" t="shared" si="13" ref="H117:H123">G117*30</f>
        <v>120</v>
      </c>
      <c r="I117" s="360"/>
      <c r="J117" s="354"/>
      <c r="K117" s="13"/>
      <c r="L117" s="13"/>
      <c r="M117" s="258"/>
      <c r="N117" s="356"/>
      <c r="O117" s="1806"/>
      <c r="P117" s="1806"/>
      <c r="Q117" s="399"/>
      <c r="R117" s="359"/>
      <c r="S117" s="400"/>
      <c r="T117" s="399"/>
      <c r="U117" s="336">
        <f t="shared" si="12"/>
        <v>0</v>
      </c>
    </row>
    <row r="118" spans="1:21" s="601" customFormat="1" ht="15.75">
      <c r="A118" s="20" t="s">
        <v>144</v>
      </c>
      <c r="B118" s="6" t="s">
        <v>67</v>
      </c>
      <c r="C118" s="268">
        <v>2</v>
      </c>
      <c r="D118" s="352"/>
      <c r="E118" s="486"/>
      <c r="F118" s="486"/>
      <c r="G118" s="31">
        <v>3</v>
      </c>
      <c r="H118" s="378">
        <f t="shared" si="13"/>
        <v>90</v>
      </c>
      <c r="I118" s="360">
        <f>J118+K118+L118</f>
        <v>45</v>
      </c>
      <c r="J118" s="13" t="s">
        <v>114</v>
      </c>
      <c r="K118" s="13" t="s">
        <v>113</v>
      </c>
      <c r="L118" s="13"/>
      <c r="M118" s="258">
        <f>H118-I118</f>
        <v>45</v>
      </c>
      <c r="N118" s="356"/>
      <c r="O118" s="1814">
        <f>I118/9</f>
        <v>5</v>
      </c>
      <c r="P118" s="1815"/>
      <c r="Q118" s="399"/>
      <c r="R118" s="359"/>
      <c r="S118" s="400"/>
      <c r="T118" s="399"/>
      <c r="U118" s="601">
        <f t="shared" si="12"/>
        <v>0.5</v>
      </c>
    </row>
    <row r="119" spans="1:21" s="601" customFormat="1" ht="31.5">
      <c r="A119" s="20" t="s">
        <v>145</v>
      </c>
      <c r="B119" s="402" t="s">
        <v>75</v>
      </c>
      <c r="C119" s="268"/>
      <c r="D119" s="352"/>
      <c r="E119" s="486"/>
      <c r="F119" s="487">
        <v>3</v>
      </c>
      <c r="G119" s="31">
        <v>1</v>
      </c>
      <c r="H119" s="378">
        <f t="shared" si="13"/>
        <v>30</v>
      </c>
      <c r="I119" s="360">
        <v>18</v>
      </c>
      <c r="J119" s="13"/>
      <c r="K119" s="13"/>
      <c r="L119" s="13" t="s">
        <v>113</v>
      </c>
      <c r="M119" s="258">
        <f>H119-I119</f>
        <v>12</v>
      </c>
      <c r="N119" s="356"/>
      <c r="O119" s="1814"/>
      <c r="P119" s="1815"/>
      <c r="Q119" s="358">
        <f>I119/9</f>
        <v>2</v>
      </c>
      <c r="R119" s="359"/>
      <c r="S119" s="400"/>
      <c r="T119" s="399"/>
      <c r="U119" s="601">
        <f t="shared" si="12"/>
        <v>0.4</v>
      </c>
    </row>
    <row r="120" spans="1:21" s="601" customFormat="1" ht="47.25">
      <c r="A120" s="361" t="s">
        <v>127</v>
      </c>
      <c r="B120" s="275" t="s">
        <v>61</v>
      </c>
      <c r="C120" s="370"/>
      <c r="D120" s="379"/>
      <c r="E120" s="611"/>
      <c r="F120" s="611"/>
      <c r="G120" s="643">
        <f>G121+G122+G123</f>
        <v>11.5</v>
      </c>
      <c r="H120" s="378">
        <f t="shared" si="13"/>
        <v>345</v>
      </c>
      <c r="I120" s="360"/>
      <c r="J120" s="13"/>
      <c r="K120" s="13"/>
      <c r="L120" s="13"/>
      <c r="M120" s="258"/>
      <c r="N120" s="356"/>
      <c r="O120" s="1806"/>
      <c r="P120" s="1806"/>
      <c r="Q120" s="399"/>
      <c r="R120" s="359"/>
      <c r="S120" s="400"/>
      <c r="T120" s="399"/>
      <c r="U120" s="601">
        <f t="shared" si="12"/>
        <v>0</v>
      </c>
    </row>
    <row r="121" spans="1:21" ht="15.75">
      <c r="A121" s="20"/>
      <c r="B121" s="485" t="s">
        <v>33</v>
      </c>
      <c r="C121" s="268"/>
      <c r="D121" s="352"/>
      <c r="E121" s="486"/>
      <c r="F121" s="606"/>
      <c r="G121" s="678">
        <v>5.5</v>
      </c>
      <c r="H121" s="378">
        <f t="shared" si="13"/>
        <v>165</v>
      </c>
      <c r="I121" s="360"/>
      <c r="J121" s="13"/>
      <c r="K121" s="13"/>
      <c r="L121" s="13"/>
      <c r="M121" s="258"/>
      <c r="N121" s="356"/>
      <c r="O121" s="1806"/>
      <c r="P121" s="1806"/>
      <c r="Q121" s="399"/>
      <c r="R121" s="410"/>
      <c r="S121" s="32"/>
      <c r="T121" s="399"/>
      <c r="U121" s="336">
        <f aca="true" t="shared" si="14" ref="U121:U139">M121/H121</f>
        <v>0</v>
      </c>
    </row>
    <row r="122" spans="1:21" ht="15.75">
      <c r="A122" s="20" t="s">
        <v>146</v>
      </c>
      <c r="B122" s="6" t="s">
        <v>34</v>
      </c>
      <c r="C122" s="268">
        <v>3</v>
      </c>
      <c r="D122" s="352"/>
      <c r="E122" s="486"/>
      <c r="F122" s="486"/>
      <c r="G122" s="643">
        <v>4.5</v>
      </c>
      <c r="H122" s="378">
        <f t="shared" si="13"/>
        <v>135</v>
      </c>
      <c r="I122" s="360">
        <f>J122+K122+L122</f>
        <v>54</v>
      </c>
      <c r="J122" s="13" t="s">
        <v>114</v>
      </c>
      <c r="K122" s="13" t="s">
        <v>113</v>
      </c>
      <c r="L122" s="13" t="s">
        <v>28</v>
      </c>
      <c r="M122" s="258">
        <f>H122-I122</f>
        <v>81</v>
      </c>
      <c r="N122" s="356"/>
      <c r="O122" s="1806"/>
      <c r="P122" s="1806"/>
      <c r="Q122" s="358">
        <v>6</v>
      </c>
      <c r="R122" s="359"/>
      <c r="S122" s="161"/>
      <c r="T122" s="399"/>
      <c r="U122" s="336">
        <f t="shared" si="14"/>
        <v>0.6</v>
      </c>
    </row>
    <row r="123" spans="1:21" ht="47.25">
      <c r="A123" s="13" t="s">
        <v>147</v>
      </c>
      <c r="B123" s="275" t="s">
        <v>76</v>
      </c>
      <c r="C123" s="268"/>
      <c r="D123" s="352"/>
      <c r="E123" s="487"/>
      <c r="F123" s="487">
        <v>4</v>
      </c>
      <c r="G123" s="643">
        <v>1.5</v>
      </c>
      <c r="H123" s="378">
        <f t="shared" si="13"/>
        <v>45</v>
      </c>
      <c r="I123" s="360">
        <f>J123+K123+L123</f>
        <v>15</v>
      </c>
      <c r="J123" s="13"/>
      <c r="K123" s="13"/>
      <c r="L123" s="13" t="s">
        <v>45</v>
      </c>
      <c r="M123" s="258">
        <f>H123-I123</f>
        <v>30</v>
      </c>
      <c r="N123" s="356"/>
      <c r="O123" s="1806"/>
      <c r="P123" s="1806"/>
      <c r="Q123" s="358"/>
      <c r="R123" s="359">
        <v>1</v>
      </c>
      <c r="S123" s="161"/>
      <c r="T123" s="399"/>
      <c r="U123" s="336">
        <f t="shared" si="14"/>
        <v>0.6666666666666666</v>
      </c>
    </row>
    <row r="124" spans="1:21" ht="31.5">
      <c r="A124" s="242" t="s">
        <v>148</v>
      </c>
      <c r="B124" s="488" t="s">
        <v>58</v>
      </c>
      <c r="C124" s="384"/>
      <c r="D124" s="385"/>
      <c r="E124" s="386"/>
      <c r="F124" s="612"/>
      <c r="G124" s="248">
        <f>G125+G126</f>
        <v>7.5</v>
      </c>
      <c r="H124" s="350">
        <f t="shared" si="11"/>
        <v>225</v>
      </c>
      <c r="I124" s="388"/>
      <c r="J124" s="389"/>
      <c r="K124" s="389"/>
      <c r="L124" s="389"/>
      <c r="M124" s="391"/>
      <c r="N124" s="253"/>
      <c r="O124" s="1810"/>
      <c r="P124" s="1810"/>
      <c r="Q124" s="396"/>
      <c r="R124" s="394"/>
      <c r="S124" s="489"/>
      <c r="T124" s="396"/>
      <c r="U124" s="336">
        <f t="shared" si="14"/>
        <v>0</v>
      </c>
    </row>
    <row r="125" spans="1:21" s="601" customFormat="1" ht="15.75">
      <c r="A125" s="602"/>
      <c r="B125" s="485" t="s">
        <v>33</v>
      </c>
      <c r="C125" s="268"/>
      <c r="D125" s="352"/>
      <c r="E125" s="409"/>
      <c r="F125" s="409"/>
      <c r="G125" s="237">
        <v>2</v>
      </c>
      <c r="H125" s="378">
        <f t="shared" si="11"/>
        <v>60</v>
      </c>
      <c r="I125" s="360"/>
      <c r="J125" s="13"/>
      <c r="K125" s="13"/>
      <c r="L125" s="13"/>
      <c r="M125" s="258"/>
      <c r="N125" s="356"/>
      <c r="O125" s="1806"/>
      <c r="P125" s="1806"/>
      <c r="Q125" s="399"/>
      <c r="R125" s="410"/>
      <c r="S125" s="400"/>
      <c r="T125" s="399"/>
      <c r="U125" s="601">
        <f t="shared" si="14"/>
        <v>0</v>
      </c>
    </row>
    <row r="126" spans="1:21" ht="15.75">
      <c r="A126" s="380" t="s">
        <v>149</v>
      </c>
      <c r="B126" s="6" t="s">
        <v>34</v>
      </c>
      <c r="C126" s="268">
        <v>4</v>
      </c>
      <c r="D126" s="352"/>
      <c r="E126" s="409"/>
      <c r="F126" s="409"/>
      <c r="G126" s="31">
        <v>5.5</v>
      </c>
      <c r="H126" s="378">
        <f t="shared" si="11"/>
        <v>165</v>
      </c>
      <c r="I126" s="360">
        <f>J126+K126+L126</f>
        <v>75</v>
      </c>
      <c r="J126" s="13" t="s">
        <v>117</v>
      </c>
      <c r="K126" s="13" t="s">
        <v>45</v>
      </c>
      <c r="L126" s="13" t="s">
        <v>117</v>
      </c>
      <c r="M126" s="258">
        <f>H126-I126</f>
        <v>90</v>
      </c>
      <c r="N126" s="356"/>
      <c r="O126" s="1806"/>
      <c r="P126" s="1806"/>
      <c r="Q126" s="358"/>
      <c r="R126" s="359">
        <f>I126/15</f>
        <v>5</v>
      </c>
      <c r="S126" s="400"/>
      <c r="T126" s="399"/>
      <c r="U126" s="336">
        <f t="shared" si="14"/>
        <v>0.5454545454545454</v>
      </c>
    </row>
    <row r="127" spans="1:21" ht="31.5">
      <c r="A127" s="490" t="s">
        <v>150</v>
      </c>
      <c r="B127" s="337" t="s">
        <v>159</v>
      </c>
      <c r="C127" s="491"/>
      <c r="D127" s="487"/>
      <c r="E127" s="486"/>
      <c r="F127" s="606"/>
      <c r="G127" s="706">
        <f>G128+G129</f>
        <v>8</v>
      </c>
      <c r="H127" s="378">
        <f t="shared" si="11"/>
        <v>240</v>
      </c>
      <c r="I127" s="360"/>
      <c r="J127" s="13"/>
      <c r="K127" s="13"/>
      <c r="L127" s="13"/>
      <c r="M127" s="258"/>
      <c r="N127" s="410"/>
      <c r="O127" s="1806"/>
      <c r="P127" s="1806"/>
      <c r="Q127" s="399"/>
      <c r="R127" s="359"/>
      <c r="S127" s="357"/>
      <c r="T127" s="399"/>
      <c r="U127" s="336">
        <f t="shared" si="14"/>
        <v>0</v>
      </c>
    </row>
    <row r="128" spans="1:21" s="604" customFormat="1" ht="15.75">
      <c r="A128" s="603"/>
      <c r="B128" s="613" t="s">
        <v>33</v>
      </c>
      <c r="C128" s="491"/>
      <c r="D128" s="487"/>
      <c r="E128" s="486"/>
      <c r="F128" s="486"/>
      <c r="G128" s="707">
        <v>2.5</v>
      </c>
      <c r="H128" s="378">
        <f t="shared" si="11"/>
        <v>75</v>
      </c>
      <c r="I128" s="357"/>
      <c r="J128" s="13"/>
      <c r="K128" s="13"/>
      <c r="L128" s="13"/>
      <c r="M128" s="283"/>
      <c r="N128" s="410"/>
      <c r="O128" s="1806"/>
      <c r="P128" s="1806"/>
      <c r="Q128" s="399"/>
      <c r="R128" s="359"/>
      <c r="S128" s="357"/>
      <c r="T128" s="399"/>
      <c r="U128" s="604">
        <f t="shared" si="14"/>
        <v>0</v>
      </c>
    </row>
    <row r="129" spans="1:21" ht="15.75">
      <c r="A129" s="21" t="s">
        <v>151</v>
      </c>
      <c r="B129" s="6" t="s">
        <v>34</v>
      </c>
      <c r="C129" s="491">
        <v>4</v>
      </c>
      <c r="D129" s="487"/>
      <c r="E129" s="486"/>
      <c r="F129" s="486"/>
      <c r="G129" s="706">
        <v>5.5</v>
      </c>
      <c r="H129" s="378">
        <f t="shared" si="11"/>
        <v>165</v>
      </c>
      <c r="I129" s="357">
        <f>J129+K129+L129</f>
        <v>75</v>
      </c>
      <c r="J129" s="13" t="s">
        <v>117</v>
      </c>
      <c r="K129" s="13" t="s">
        <v>45</v>
      </c>
      <c r="L129" s="13" t="s">
        <v>117</v>
      </c>
      <c r="M129" s="283">
        <f>H129-I129</f>
        <v>90</v>
      </c>
      <c r="N129" s="410"/>
      <c r="O129" s="1806"/>
      <c r="P129" s="1806"/>
      <c r="Q129" s="399"/>
      <c r="R129" s="359">
        <f>I129/15</f>
        <v>5</v>
      </c>
      <c r="S129" s="357"/>
      <c r="T129" s="399"/>
      <c r="U129" s="336">
        <f t="shared" si="14"/>
        <v>0.5454545454545454</v>
      </c>
    </row>
    <row r="130" spans="1:21" ht="31.5">
      <c r="A130" s="490" t="s">
        <v>152</v>
      </c>
      <c r="B130" s="402" t="s">
        <v>60</v>
      </c>
      <c r="C130" s="491"/>
      <c r="D130" s="487"/>
      <c r="E130" s="486"/>
      <c r="F130" s="486"/>
      <c r="G130" s="706">
        <f>G132+G133+G131</f>
        <v>9</v>
      </c>
      <c r="H130" s="378">
        <f t="shared" si="11"/>
        <v>270</v>
      </c>
      <c r="I130" s="357"/>
      <c r="J130" s="13"/>
      <c r="K130" s="13"/>
      <c r="L130" s="13"/>
      <c r="M130" s="283"/>
      <c r="N130" s="410"/>
      <c r="O130" s="1806"/>
      <c r="P130" s="1806"/>
      <c r="Q130" s="399"/>
      <c r="R130" s="359"/>
      <c r="S130" s="357"/>
      <c r="T130" s="399"/>
      <c r="U130" s="336">
        <f t="shared" si="14"/>
        <v>0</v>
      </c>
    </row>
    <row r="131" spans="1:20" s="604" customFormat="1" ht="15.75">
      <c r="A131" s="605"/>
      <c r="B131" s="613" t="s">
        <v>33</v>
      </c>
      <c r="C131" s="491"/>
      <c r="D131" s="487"/>
      <c r="E131" s="486"/>
      <c r="F131" s="486"/>
      <c r="G131" s="706">
        <v>2.5</v>
      </c>
      <c r="H131" s="378">
        <f t="shared" si="11"/>
        <v>75</v>
      </c>
      <c r="I131" s="357"/>
      <c r="J131" s="13"/>
      <c r="K131" s="13"/>
      <c r="L131" s="13"/>
      <c r="M131" s="283"/>
      <c r="N131" s="410"/>
      <c r="O131" s="392"/>
      <c r="P131" s="393"/>
      <c r="Q131" s="399"/>
      <c r="R131" s="359"/>
      <c r="S131" s="357"/>
      <c r="T131" s="399"/>
    </row>
    <row r="132" spans="1:21" ht="31.5">
      <c r="A132" s="380" t="s">
        <v>153</v>
      </c>
      <c r="B132" s="402" t="s">
        <v>60</v>
      </c>
      <c r="C132" s="268">
        <v>4</v>
      </c>
      <c r="D132" s="352"/>
      <c r="E132" s="486"/>
      <c r="F132" s="486"/>
      <c r="G132" s="643">
        <v>5</v>
      </c>
      <c r="H132" s="378">
        <f t="shared" si="11"/>
        <v>150</v>
      </c>
      <c r="I132" s="360">
        <f>J132+K132+L132</f>
        <v>75</v>
      </c>
      <c r="J132" s="13" t="s">
        <v>117</v>
      </c>
      <c r="K132" s="13" t="s">
        <v>45</v>
      </c>
      <c r="L132" s="13" t="s">
        <v>117</v>
      </c>
      <c r="M132" s="258">
        <f aca="true" t="shared" si="15" ref="M132:M139">H132-I132</f>
        <v>75</v>
      </c>
      <c r="N132" s="356"/>
      <c r="O132" s="1814"/>
      <c r="P132" s="1815"/>
      <c r="Q132" s="53"/>
      <c r="R132" s="359">
        <f>I132/15</f>
        <v>5</v>
      </c>
      <c r="S132" s="161"/>
      <c r="T132" s="492"/>
      <c r="U132" s="336">
        <f t="shared" si="14"/>
        <v>0.5</v>
      </c>
    </row>
    <row r="133" spans="1:21" ht="31.5">
      <c r="A133" s="493" t="s">
        <v>154</v>
      </c>
      <c r="B133" s="402" t="s">
        <v>77</v>
      </c>
      <c r="C133" s="268"/>
      <c r="D133" s="352"/>
      <c r="E133" s="487">
        <v>5</v>
      </c>
      <c r="F133" s="606"/>
      <c r="G133" s="31">
        <v>1.5</v>
      </c>
      <c r="H133" s="378">
        <f t="shared" si="11"/>
        <v>45</v>
      </c>
      <c r="I133" s="360">
        <f>J133+K133+L133</f>
        <v>18</v>
      </c>
      <c r="J133" s="352"/>
      <c r="K133" s="354"/>
      <c r="L133" s="13" t="s">
        <v>113</v>
      </c>
      <c r="M133" s="494">
        <f t="shared" si="15"/>
        <v>27</v>
      </c>
      <c r="N133" s="437"/>
      <c r="O133" s="1806"/>
      <c r="P133" s="1806"/>
      <c r="Q133" s="399"/>
      <c r="R133" s="393"/>
      <c r="S133" s="357">
        <f>I133/9</f>
        <v>2</v>
      </c>
      <c r="T133" s="399"/>
      <c r="U133" s="336">
        <f t="shared" si="14"/>
        <v>0.6</v>
      </c>
    </row>
    <row r="134" spans="1:21" ht="51" customHeight="1">
      <c r="A134" s="361" t="s">
        <v>128</v>
      </c>
      <c r="B134" s="402" t="s">
        <v>285</v>
      </c>
      <c r="C134" s="268"/>
      <c r="D134" s="352" t="s">
        <v>121</v>
      </c>
      <c r="E134" s="487"/>
      <c r="F134" s="606"/>
      <c r="G134" s="495">
        <v>3</v>
      </c>
      <c r="H134" s="7">
        <f>PRODUCT(G134,30)</f>
        <v>90</v>
      </c>
      <c r="I134" s="161">
        <f>SUM(J134+K134+L134)</f>
        <v>36</v>
      </c>
      <c r="J134" s="360">
        <v>18</v>
      </c>
      <c r="K134" s="268"/>
      <c r="L134" s="268">
        <v>18</v>
      </c>
      <c r="M134" s="163">
        <f t="shared" si="15"/>
        <v>54</v>
      </c>
      <c r="N134" s="437"/>
      <c r="O134" s="392"/>
      <c r="P134" s="393"/>
      <c r="Q134" s="399"/>
      <c r="R134" s="393"/>
      <c r="S134" s="357">
        <f>I134/9</f>
        <v>4</v>
      </c>
      <c r="T134" s="399"/>
      <c r="U134" s="336">
        <f t="shared" si="14"/>
        <v>0.6</v>
      </c>
    </row>
    <row r="135" spans="1:21" ht="47.25">
      <c r="A135" s="361" t="s">
        <v>155</v>
      </c>
      <c r="B135" s="402" t="s">
        <v>286</v>
      </c>
      <c r="C135" s="268"/>
      <c r="D135" s="352" t="s">
        <v>51</v>
      </c>
      <c r="E135" s="487"/>
      <c r="F135" s="352"/>
      <c r="G135" s="267">
        <v>3</v>
      </c>
      <c r="H135" s="118">
        <f>PRODUCT(G135,30)</f>
        <v>90</v>
      </c>
      <c r="I135" s="161">
        <f>J135+K135+L135</f>
        <v>32</v>
      </c>
      <c r="J135" s="268">
        <v>16</v>
      </c>
      <c r="K135" s="268">
        <v>16</v>
      </c>
      <c r="L135" s="268"/>
      <c r="M135" s="163">
        <f t="shared" si="15"/>
        <v>58</v>
      </c>
      <c r="N135" s="437"/>
      <c r="O135" s="392"/>
      <c r="P135" s="393"/>
      <c r="Q135" s="399"/>
      <c r="R135" s="393"/>
      <c r="S135" s="357"/>
      <c r="T135" s="357">
        <f>I135/8</f>
        <v>4</v>
      </c>
      <c r="U135" s="336">
        <f t="shared" si="14"/>
        <v>0.6444444444444445</v>
      </c>
    </row>
    <row r="136" spans="1:20" ht="15.75">
      <c r="A136" s="361" t="s">
        <v>323</v>
      </c>
      <c r="B136" s="337" t="s">
        <v>160</v>
      </c>
      <c r="C136" s="268"/>
      <c r="D136" s="352"/>
      <c r="E136" s="487"/>
      <c r="F136" s="352"/>
      <c r="G136" s="643">
        <f>G137+G138</f>
        <v>3</v>
      </c>
      <c r="H136" s="118">
        <f>G136*30</f>
        <v>90</v>
      </c>
      <c r="I136" s="161"/>
      <c r="J136" s="268"/>
      <c r="K136" s="268"/>
      <c r="L136" s="268"/>
      <c r="M136" s="163"/>
      <c r="N136" s="437"/>
      <c r="O136" s="392"/>
      <c r="P136" s="393"/>
      <c r="Q136" s="399"/>
      <c r="R136" s="393"/>
      <c r="S136" s="357"/>
      <c r="T136" s="357"/>
    </row>
    <row r="137" spans="1:21" ht="15.75">
      <c r="A137" s="20" t="s">
        <v>324</v>
      </c>
      <c r="B137" s="337" t="s">
        <v>160</v>
      </c>
      <c r="C137" s="268"/>
      <c r="D137" s="352" t="s">
        <v>121</v>
      </c>
      <c r="E137" s="397"/>
      <c r="F137" s="397"/>
      <c r="G137" s="643">
        <v>2</v>
      </c>
      <c r="H137" s="378">
        <f>G137*30</f>
        <v>60</v>
      </c>
      <c r="I137" s="360">
        <f>J137+K137+L137</f>
        <v>27</v>
      </c>
      <c r="J137" s="357"/>
      <c r="K137" s="161"/>
      <c r="L137" s="161">
        <v>27</v>
      </c>
      <c r="M137" s="496">
        <f t="shared" si="15"/>
        <v>33</v>
      </c>
      <c r="N137" s="20"/>
      <c r="O137" s="1854"/>
      <c r="P137" s="1855"/>
      <c r="Q137" s="465"/>
      <c r="R137" s="359"/>
      <c r="S137" s="357">
        <f>I137/9</f>
        <v>3</v>
      </c>
      <c r="T137" s="357"/>
      <c r="U137" s="336">
        <f t="shared" si="14"/>
        <v>0.55</v>
      </c>
    </row>
    <row r="138" spans="1:20" ht="31.5">
      <c r="A138" s="20" t="s">
        <v>325</v>
      </c>
      <c r="B138" s="337" t="s">
        <v>322</v>
      </c>
      <c r="C138" s="268"/>
      <c r="D138" s="352"/>
      <c r="E138" s="397"/>
      <c r="F138" s="497">
        <v>6</v>
      </c>
      <c r="G138" s="703">
        <v>1</v>
      </c>
      <c r="H138" s="378">
        <f>G138*30</f>
        <v>30</v>
      </c>
      <c r="I138" s="360">
        <f>J138+K138+L138</f>
        <v>16</v>
      </c>
      <c r="J138" s="357"/>
      <c r="K138" s="161"/>
      <c r="L138" s="161">
        <v>16</v>
      </c>
      <c r="M138" s="496">
        <f t="shared" si="15"/>
        <v>14</v>
      </c>
      <c r="N138" s="20"/>
      <c r="O138" s="597"/>
      <c r="P138" s="339"/>
      <c r="Q138" s="465"/>
      <c r="R138" s="359"/>
      <c r="S138" s="357"/>
      <c r="T138" s="357">
        <f>I138/8</f>
        <v>2</v>
      </c>
    </row>
    <row r="139" spans="1:21" ht="16.5" thickBot="1">
      <c r="A139" s="361" t="s">
        <v>326</v>
      </c>
      <c r="B139" s="275" t="s">
        <v>57</v>
      </c>
      <c r="C139" s="268">
        <v>6</v>
      </c>
      <c r="D139" s="352"/>
      <c r="E139" s="403"/>
      <c r="F139" s="403"/>
      <c r="G139" s="703">
        <v>2.5</v>
      </c>
      <c r="H139" s="378">
        <f>G139*30</f>
        <v>75</v>
      </c>
      <c r="I139" s="360">
        <f>J139+K139+L139</f>
        <v>32</v>
      </c>
      <c r="J139" s="161">
        <v>16</v>
      </c>
      <c r="K139" s="360"/>
      <c r="L139" s="161">
        <v>16</v>
      </c>
      <c r="M139" s="53">
        <f t="shared" si="15"/>
        <v>43</v>
      </c>
      <c r="N139" s="20"/>
      <c r="O139" s="1831"/>
      <c r="P139" s="1832"/>
      <c r="Q139" s="465"/>
      <c r="R139" s="410"/>
      <c r="S139" s="400"/>
      <c r="T139" s="358">
        <f>I139/8</f>
        <v>4</v>
      </c>
      <c r="U139" s="336">
        <f t="shared" si="14"/>
        <v>0.5733333333333334</v>
      </c>
    </row>
    <row r="140" spans="1:20" ht="16.5" thickBot="1">
      <c r="A140" s="471"/>
      <c r="B140" s="472"/>
      <c r="C140" s="472"/>
      <c r="D140" s="472"/>
      <c r="E140" s="472"/>
      <c r="F140" s="472"/>
      <c r="G140" s="498"/>
      <c r="H140" s="499"/>
      <c r="I140" s="499"/>
      <c r="J140" s="499"/>
      <c r="K140" s="499"/>
      <c r="L140" s="499"/>
      <c r="M140" s="499"/>
      <c r="N140" s="500"/>
      <c r="O140" s="500"/>
      <c r="P140" s="500"/>
      <c r="Q140" s="500"/>
      <c r="R140" s="500"/>
      <c r="S140" s="500"/>
      <c r="T140" s="501"/>
    </row>
    <row r="141" spans="1:20" ht="13.5" thickBot="1">
      <c r="A141" s="1935" t="s">
        <v>327</v>
      </c>
      <c r="B141" s="1936"/>
      <c r="C141" s="1936"/>
      <c r="D141" s="1936"/>
      <c r="E141" s="1936"/>
      <c r="F141" s="1936"/>
      <c r="G141" s="1936"/>
      <c r="H141" s="1936"/>
      <c r="I141" s="1936"/>
      <c r="J141" s="1936"/>
      <c r="K141" s="1936"/>
      <c r="L141" s="1936"/>
      <c r="M141" s="1936"/>
      <c r="N141" s="1936"/>
      <c r="O141" s="1936"/>
      <c r="P141" s="1936"/>
      <c r="Q141" s="1936"/>
      <c r="R141" s="1936"/>
      <c r="S141" s="1936"/>
      <c r="T141" s="1937"/>
    </row>
    <row r="142" spans="1:20" ht="47.25">
      <c r="A142" s="242" t="s">
        <v>287</v>
      </c>
      <c r="B142" s="502" t="s">
        <v>288</v>
      </c>
      <c r="C142" s="503"/>
      <c r="D142" s="503">
        <v>4</v>
      </c>
      <c r="E142" s="197"/>
      <c r="F142" s="197"/>
      <c r="G142" s="504">
        <v>3</v>
      </c>
      <c r="H142" s="197">
        <f>PRODUCT(G142,30)</f>
        <v>90</v>
      </c>
      <c r="I142" s="505">
        <f>J142+K142+L142</f>
        <v>30</v>
      </c>
      <c r="J142" s="506">
        <v>15</v>
      </c>
      <c r="K142" s="503">
        <v>15</v>
      </c>
      <c r="L142" s="503"/>
      <c r="M142" s="197">
        <f>H142-I142</f>
        <v>60</v>
      </c>
      <c r="N142" s="507"/>
      <c r="O142" s="508"/>
      <c r="P142" s="509"/>
      <c r="Q142" s="510"/>
      <c r="R142" s="511">
        <f>I142/15</f>
        <v>2</v>
      </c>
      <c r="S142" s="161"/>
      <c r="T142" s="512"/>
    </row>
    <row r="143" spans="1:20" ht="31.5">
      <c r="A143" s="242" t="s">
        <v>289</v>
      </c>
      <c r="B143" s="513" t="s">
        <v>290</v>
      </c>
      <c r="C143" s="268"/>
      <c r="D143" s="268">
        <v>5</v>
      </c>
      <c r="E143" s="14"/>
      <c r="F143" s="14"/>
      <c r="G143" s="514">
        <v>3</v>
      </c>
      <c r="H143" s="14">
        <f>PRODUCT(G143,30)</f>
        <v>90</v>
      </c>
      <c r="I143" s="161">
        <f>SUM(J143+K143+L143)</f>
        <v>36</v>
      </c>
      <c r="J143" s="360">
        <v>18</v>
      </c>
      <c r="K143" s="268">
        <v>18</v>
      </c>
      <c r="L143" s="268"/>
      <c r="M143" s="14">
        <f>H143-I143</f>
        <v>54</v>
      </c>
      <c r="N143" s="515"/>
      <c r="O143" s="516"/>
      <c r="P143" s="517"/>
      <c r="Q143" s="518"/>
      <c r="R143" s="519"/>
      <c r="S143" s="161">
        <f>I143/9</f>
        <v>4</v>
      </c>
      <c r="T143" s="53"/>
    </row>
    <row r="144" spans="1:20" ht="16.5" thickBot="1">
      <c r="A144" s="242" t="s">
        <v>291</v>
      </c>
      <c r="B144" s="412" t="s">
        <v>206</v>
      </c>
      <c r="C144" s="65"/>
      <c r="D144" s="65">
        <v>6</v>
      </c>
      <c r="E144" s="65"/>
      <c r="F144" s="65"/>
      <c r="G144" s="520">
        <v>3</v>
      </c>
      <c r="H144" s="65">
        <f>PRODUCT(G144,30)</f>
        <v>90</v>
      </c>
      <c r="I144" s="521">
        <f>SUM(J144+K144+L144)</f>
        <v>32</v>
      </c>
      <c r="J144" s="65">
        <v>16</v>
      </c>
      <c r="K144" s="65">
        <v>16</v>
      </c>
      <c r="L144" s="65"/>
      <c r="M144" s="65">
        <f>H144-I144</f>
        <v>58</v>
      </c>
      <c r="N144" s="522"/>
      <c r="O144" s="523"/>
      <c r="P144" s="524"/>
      <c r="Q144" s="525"/>
      <c r="R144" s="526"/>
      <c r="S144" s="161"/>
      <c r="T144" s="82">
        <f>I144/8</f>
        <v>4</v>
      </c>
    </row>
    <row r="145" spans="1:20" ht="13.5" thickBot="1">
      <c r="A145" s="1943" t="s">
        <v>292</v>
      </c>
      <c r="B145" s="1944"/>
      <c r="C145" s="1944"/>
      <c r="D145" s="1944"/>
      <c r="E145" s="1944"/>
      <c r="F145" s="1944"/>
      <c r="G145" s="1944"/>
      <c r="H145" s="1944"/>
      <c r="I145" s="1944"/>
      <c r="J145" s="1944"/>
      <c r="K145" s="1944"/>
      <c r="L145" s="1944"/>
      <c r="M145" s="1944"/>
      <c r="N145" s="1944"/>
      <c r="O145" s="1944"/>
      <c r="P145" s="1944"/>
      <c r="Q145" s="1944"/>
      <c r="R145" s="1944"/>
      <c r="S145" s="1944"/>
      <c r="T145" s="1945"/>
    </row>
    <row r="146" spans="1:20" ht="31.5">
      <c r="A146" s="242" t="s">
        <v>293</v>
      </c>
      <c r="B146" s="337" t="s">
        <v>294</v>
      </c>
      <c r="C146" s="268"/>
      <c r="D146" s="352" t="s">
        <v>295</v>
      </c>
      <c r="E146" s="397"/>
      <c r="F146" s="397"/>
      <c r="G146" s="504">
        <v>3</v>
      </c>
      <c r="H146" s="197">
        <f>PRODUCT(G146,30)</f>
        <v>90</v>
      </c>
      <c r="I146" s="505">
        <f>J146+K146+L146</f>
        <v>30</v>
      </c>
      <c r="J146" s="506">
        <v>15</v>
      </c>
      <c r="K146" s="503">
        <v>15</v>
      </c>
      <c r="L146" s="503"/>
      <c r="M146" s="197">
        <f>H146-I146</f>
        <v>60</v>
      </c>
      <c r="N146" s="20"/>
      <c r="O146" s="1807"/>
      <c r="P146" s="1807"/>
      <c r="Q146" s="465"/>
      <c r="R146" s="511">
        <f>I146/15</f>
        <v>2</v>
      </c>
      <c r="S146" s="161"/>
      <c r="T146" s="512"/>
    </row>
    <row r="147" spans="1:20" ht="46.5" customHeight="1">
      <c r="A147" s="242" t="s">
        <v>296</v>
      </c>
      <c r="B147" s="275" t="s">
        <v>297</v>
      </c>
      <c r="C147" s="268"/>
      <c r="D147" s="352" t="s">
        <v>121</v>
      </c>
      <c r="E147" s="397"/>
      <c r="F147" s="397"/>
      <c r="G147" s="514">
        <v>3</v>
      </c>
      <c r="H147" s="14">
        <f>PRODUCT(G147,30)</f>
        <v>90</v>
      </c>
      <c r="I147" s="161">
        <f>SUM(J147+K147+L147)</f>
        <v>36</v>
      </c>
      <c r="J147" s="360">
        <v>18</v>
      </c>
      <c r="K147" s="268">
        <v>18</v>
      </c>
      <c r="L147" s="268"/>
      <c r="M147" s="14">
        <f>H147-I147</f>
        <v>54</v>
      </c>
      <c r="N147" s="20"/>
      <c r="O147" s="1807"/>
      <c r="P147" s="1807"/>
      <c r="Q147" s="465"/>
      <c r="R147" s="519"/>
      <c r="S147" s="161">
        <f>I147/9</f>
        <v>4</v>
      </c>
      <c r="T147" s="53"/>
    </row>
    <row r="148" spans="1:20" ht="62.25" customHeight="1" thickBot="1">
      <c r="A148" s="242" t="s">
        <v>298</v>
      </c>
      <c r="B148" s="269" t="s">
        <v>299</v>
      </c>
      <c r="C148" s="268"/>
      <c r="D148" s="352" t="s">
        <v>51</v>
      </c>
      <c r="E148" s="397"/>
      <c r="F148" s="497"/>
      <c r="G148" s="520">
        <v>3</v>
      </c>
      <c r="H148" s="65">
        <f>PRODUCT(G148,30)</f>
        <v>90</v>
      </c>
      <c r="I148" s="521">
        <f>SUM(J148+K148+L148)</f>
        <v>32</v>
      </c>
      <c r="J148" s="65">
        <v>16</v>
      </c>
      <c r="K148" s="65">
        <v>16</v>
      </c>
      <c r="L148" s="65"/>
      <c r="M148" s="65">
        <f>H148-I148</f>
        <v>58</v>
      </c>
      <c r="N148" s="20"/>
      <c r="O148" s="1807"/>
      <c r="P148" s="1807"/>
      <c r="Q148" s="465"/>
      <c r="R148" s="526"/>
      <c r="S148" s="161"/>
      <c r="T148" s="82">
        <f>I148/8</f>
        <v>4</v>
      </c>
    </row>
    <row r="149" spans="1:20" ht="16.5" thickBot="1">
      <c r="A149" s="1941" t="s">
        <v>250</v>
      </c>
      <c r="B149" s="1942"/>
      <c r="C149" s="1942"/>
      <c r="D149" s="1942"/>
      <c r="E149" s="1942"/>
      <c r="F149" s="1942"/>
      <c r="G149" s="225">
        <f>G150+G151</f>
        <v>81</v>
      </c>
      <c r="H149" s="225">
        <f>H150+H151</f>
        <v>2430</v>
      </c>
      <c r="I149" s="225"/>
      <c r="J149" s="225"/>
      <c r="K149" s="225"/>
      <c r="L149" s="225"/>
      <c r="M149" s="225"/>
      <c r="N149" s="527"/>
      <c r="O149" s="1797"/>
      <c r="P149" s="1797"/>
      <c r="Q149" s="528"/>
      <c r="R149" s="529"/>
      <c r="S149" s="30"/>
      <c r="T149" s="528"/>
    </row>
    <row r="150" spans="1:20" ht="16.5" thickBot="1">
      <c r="A150" s="1822" t="s">
        <v>55</v>
      </c>
      <c r="B150" s="1929"/>
      <c r="C150" s="1929"/>
      <c r="D150" s="1929"/>
      <c r="E150" s="1929"/>
      <c r="F150" s="1930"/>
      <c r="G150" s="530">
        <f>G131+G108+G111+G114+G121+G125+G128</f>
        <v>19.5</v>
      </c>
      <c r="H150" s="530">
        <f>H131+H108+H111+H114+H121+H125+H128</f>
        <v>585</v>
      </c>
      <c r="I150" s="531"/>
      <c r="J150" s="532"/>
      <c r="K150" s="532"/>
      <c r="L150" s="532"/>
      <c r="M150" s="533"/>
      <c r="N150" s="26"/>
      <c r="O150" s="1796"/>
      <c r="P150" s="1796"/>
      <c r="Q150" s="534"/>
      <c r="R150" s="93"/>
      <c r="S150" s="535"/>
      <c r="T150" s="534"/>
    </row>
    <row r="151" spans="1:20" ht="16.5" thickBot="1">
      <c r="A151" s="1931" t="s">
        <v>251</v>
      </c>
      <c r="B151" s="1932"/>
      <c r="C151" s="1932"/>
      <c r="D151" s="1932"/>
      <c r="E151" s="1932"/>
      <c r="F151" s="1984"/>
      <c r="G151" s="536">
        <f>G109+G112+G115+G116+G118+G119+G122+G123+G126+G129+G132+G133+G134+G135+G137+G139+G142+G143+G144</f>
        <v>61.5</v>
      </c>
      <c r="H151" s="536">
        <f aca="true" t="shared" si="16" ref="H151:M151">H109+H112+H115+H116+H118+H119+H122+H123+H126+H129+H132+H133+H134+H135+H137+H139+H142+H143+H144</f>
        <v>1845</v>
      </c>
      <c r="I151" s="536">
        <f t="shared" si="16"/>
        <v>759</v>
      </c>
      <c r="J151" s="536">
        <f t="shared" si="16"/>
        <v>320</v>
      </c>
      <c r="K151" s="536">
        <f t="shared" si="16"/>
        <v>180</v>
      </c>
      <c r="L151" s="536">
        <f t="shared" si="16"/>
        <v>259</v>
      </c>
      <c r="M151" s="536">
        <f t="shared" si="16"/>
        <v>1086</v>
      </c>
      <c r="N151" s="537">
        <f>SUM(N108:N134)</f>
        <v>0</v>
      </c>
      <c r="O151" s="1992">
        <f>SUM(O108:O134)</f>
        <v>7</v>
      </c>
      <c r="P151" s="1992"/>
      <c r="Q151" s="539">
        <f>SUM(Q108:Q134)</f>
        <v>12</v>
      </c>
      <c r="R151" s="537">
        <f>R115+R123+R126+R129+R132+R142+R91</f>
        <v>23</v>
      </c>
      <c r="S151" s="538">
        <f>S116+S133+S134+S137+S143</f>
        <v>16.333333333333336</v>
      </c>
      <c r="T151" s="539">
        <f>T138+T144+T139+T135</f>
        <v>14</v>
      </c>
    </row>
    <row r="152" spans="1:20" ht="20.25" customHeight="1" thickBot="1">
      <c r="A152" s="1798" t="s">
        <v>304</v>
      </c>
      <c r="B152" s="1987"/>
      <c r="C152" s="1987"/>
      <c r="D152" s="1987"/>
      <c r="E152" s="1987"/>
      <c r="F152" s="1987"/>
      <c r="G152" s="1987"/>
      <c r="H152" s="1987"/>
      <c r="I152" s="1987"/>
      <c r="J152" s="1987"/>
      <c r="K152" s="1987"/>
      <c r="L152" s="1987"/>
      <c r="M152" s="1987"/>
      <c r="N152" s="1988"/>
      <c r="O152" s="1988"/>
      <c r="P152" s="1988"/>
      <c r="Q152" s="1988"/>
      <c r="R152" s="1988"/>
      <c r="S152" s="1988"/>
      <c r="T152" s="1989"/>
    </row>
    <row r="153" spans="1:20" ht="31.5">
      <c r="A153" s="145" t="s">
        <v>181</v>
      </c>
      <c r="B153" s="146" t="s">
        <v>182</v>
      </c>
      <c r="C153" s="147"/>
      <c r="D153" s="67">
        <v>5</v>
      </c>
      <c r="E153" s="148"/>
      <c r="F153" s="149"/>
      <c r="G153" s="150">
        <v>1.5</v>
      </c>
      <c r="H153" s="151">
        <f>G153*30</f>
        <v>45</v>
      </c>
      <c r="I153" s="152">
        <f>J153+K153</f>
        <v>18</v>
      </c>
      <c r="J153" s="152">
        <v>9</v>
      </c>
      <c r="K153" s="152">
        <v>9</v>
      </c>
      <c r="L153" s="152"/>
      <c r="M153" s="153">
        <f>H153-I153</f>
        <v>27</v>
      </c>
      <c r="N153" s="154"/>
      <c r="O153" s="155"/>
      <c r="P153" s="155"/>
      <c r="Q153" s="206"/>
      <c r="R153" s="208"/>
      <c r="S153" s="156">
        <v>2</v>
      </c>
      <c r="T153" s="540"/>
    </row>
    <row r="154" spans="1:20" ht="31.5">
      <c r="A154" s="145" t="s">
        <v>183</v>
      </c>
      <c r="B154" s="158" t="s">
        <v>184</v>
      </c>
      <c r="C154" s="159"/>
      <c r="D154" s="14"/>
      <c r="E154" s="14"/>
      <c r="F154" s="160"/>
      <c r="G154" s="150">
        <v>3.5</v>
      </c>
      <c r="H154" s="151">
        <f aca="true" t="shared" si="17" ref="H154:H206">G154*30</f>
        <v>105</v>
      </c>
      <c r="I154" s="273">
        <f>I155+I156</f>
        <v>50</v>
      </c>
      <c r="J154" s="273">
        <f>J155+J156</f>
        <v>25</v>
      </c>
      <c r="K154" s="273">
        <f>K155+K156</f>
        <v>25</v>
      </c>
      <c r="L154" s="273"/>
      <c r="M154" s="273">
        <f>M155+M156</f>
        <v>55</v>
      </c>
      <c r="N154" s="159"/>
      <c r="O154" s="14"/>
      <c r="P154" s="14"/>
      <c r="Q154" s="162"/>
      <c r="R154" s="159"/>
      <c r="S154" s="16"/>
      <c r="T154" s="541"/>
    </row>
    <row r="155" spans="1:20" ht="15.75">
      <c r="A155" s="145" t="s">
        <v>185</v>
      </c>
      <c r="B155" s="164" t="s">
        <v>34</v>
      </c>
      <c r="C155" s="159"/>
      <c r="D155" s="14"/>
      <c r="E155" s="14"/>
      <c r="F155" s="160"/>
      <c r="G155" s="165">
        <v>1.5</v>
      </c>
      <c r="H155" s="151">
        <f t="shared" si="17"/>
        <v>45</v>
      </c>
      <c r="I155" s="166">
        <f>J155+K155+L155</f>
        <v>18</v>
      </c>
      <c r="J155" s="32">
        <v>9</v>
      </c>
      <c r="K155" s="7">
        <v>9</v>
      </c>
      <c r="L155" s="7"/>
      <c r="M155" s="117">
        <f>H155-I155</f>
        <v>27</v>
      </c>
      <c r="N155" s="104"/>
      <c r="O155" s="7"/>
      <c r="P155" s="7"/>
      <c r="Q155" s="117"/>
      <c r="R155" s="104"/>
      <c r="S155" s="7">
        <v>2</v>
      </c>
      <c r="T155" s="541"/>
    </row>
    <row r="156" spans="1:20" ht="15.75">
      <c r="A156" s="145" t="s">
        <v>186</v>
      </c>
      <c r="B156" s="164" t="s">
        <v>34</v>
      </c>
      <c r="C156" s="159">
        <v>6</v>
      </c>
      <c r="D156" s="14"/>
      <c r="E156" s="14"/>
      <c r="F156" s="168"/>
      <c r="G156" s="165">
        <v>2</v>
      </c>
      <c r="H156" s="151">
        <f t="shared" si="17"/>
        <v>60</v>
      </c>
      <c r="I156" s="118">
        <f>J156+K156</f>
        <v>32</v>
      </c>
      <c r="J156" s="7">
        <v>16</v>
      </c>
      <c r="K156" s="7">
        <v>16</v>
      </c>
      <c r="L156" s="7"/>
      <c r="M156" s="117">
        <f>H156-I156</f>
        <v>28</v>
      </c>
      <c r="N156" s="104"/>
      <c r="O156" s="7"/>
      <c r="P156" s="7"/>
      <c r="Q156" s="117"/>
      <c r="R156" s="104"/>
      <c r="S156" s="7"/>
      <c r="T156" s="293">
        <v>4</v>
      </c>
    </row>
    <row r="157" spans="1:20" ht="31.5">
      <c r="A157" s="145" t="s">
        <v>187</v>
      </c>
      <c r="B157" s="158" t="s">
        <v>188</v>
      </c>
      <c r="C157" s="159"/>
      <c r="D157" s="14"/>
      <c r="E157" s="14"/>
      <c r="F157" s="160"/>
      <c r="G157" s="165">
        <v>4</v>
      </c>
      <c r="H157" s="151">
        <f t="shared" si="17"/>
        <v>120</v>
      </c>
      <c r="I157" s="118">
        <f>J157+L157+K157</f>
        <v>36</v>
      </c>
      <c r="J157" s="7">
        <v>18</v>
      </c>
      <c r="K157" s="7">
        <v>18</v>
      </c>
      <c r="L157" s="7"/>
      <c r="M157" s="169">
        <f>H157-I157</f>
        <v>84</v>
      </c>
      <c r="N157" s="104"/>
      <c r="O157" s="7"/>
      <c r="P157" s="7"/>
      <c r="Q157" s="117"/>
      <c r="R157" s="104"/>
      <c r="S157" s="7"/>
      <c r="T157" s="541"/>
    </row>
    <row r="158" spans="1:20" ht="15.75">
      <c r="A158" s="145"/>
      <c r="B158" s="172" t="s">
        <v>33</v>
      </c>
      <c r="C158" s="159"/>
      <c r="D158" s="14"/>
      <c r="E158" s="14"/>
      <c r="F158" s="160"/>
      <c r="G158" s="171">
        <v>0.5</v>
      </c>
      <c r="H158" s="233">
        <f t="shared" si="17"/>
        <v>15</v>
      </c>
      <c r="I158" s="173"/>
      <c r="J158" s="14"/>
      <c r="K158" s="14"/>
      <c r="L158" s="14"/>
      <c r="M158" s="258"/>
      <c r="N158" s="159"/>
      <c r="O158" s="14"/>
      <c r="P158" s="14"/>
      <c r="Q158" s="162"/>
      <c r="R158" s="159"/>
      <c r="S158" s="14"/>
      <c r="T158" s="541"/>
    </row>
    <row r="159" spans="1:20" ht="15.75">
      <c r="A159" s="145"/>
      <c r="B159" s="164" t="s">
        <v>34</v>
      </c>
      <c r="C159" s="159">
        <v>5</v>
      </c>
      <c r="D159" s="14"/>
      <c r="E159" s="14"/>
      <c r="F159" s="160"/>
      <c r="G159" s="165">
        <v>3.5</v>
      </c>
      <c r="H159" s="151">
        <f t="shared" si="17"/>
        <v>105</v>
      </c>
      <c r="I159" s="118">
        <f>J159+K159+L159</f>
        <v>36</v>
      </c>
      <c r="J159" s="7">
        <v>18</v>
      </c>
      <c r="K159" s="7">
        <v>18</v>
      </c>
      <c r="L159" s="7"/>
      <c r="M159" s="169">
        <f>H159-I159</f>
        <v>69</v>
      </c>
      <c r="N159" s="104"/>
      <c r="O159" s="7"/>
      <c r="P159" s="7"/>
      <c r="Q159" s="117"/>
      <c r="R159" s="104"/>
      <c r="S159" s="7">
        <v>4</v>
      </c>
      <c r="T159" s="541"/>
    </row>
    <row r="160" spans="1:20" ht="31.5">
      <c r="A160" s="145" t="s">
        <v>189</v>
      </c>
      <c r="B160" s="170" t="s">
        <v>190</v>
      </c>
      <c r="C160" s="159"/>
      <c r="D160" s="14"/>
      <c r="E160" s="14"/>
      <c r="F160" s="168"/>
      <c r="G160" s="705">
        <v>7.5</v>
      </c>
      <c r="H160" s="151">
        <f t="shared" si="17"/>
        <v>225</v>
      </c>
      <c r="I160" s="14"/>
      <c r="J160" s="14"/>
      <c r="K160" s="14"/>
      <c r="L160" s="14"/>
      <c r="M160" s="162"/>
      <c r="N160" s="159"/>
      <c r="O160" s="14"/>
      <c r="P160" s="14"/>
      <c r="Q160" s="162"/>
      <c r="R160" s="159"/>
      <c r="S160" s="16"/>
      <c r="T160" s="541"/>
    </row>
    <row r="161" spans="1:20" ht="15.75">
      <c r="A161" s="145" t="s">
        <v>191</v>
      </c>
      <c r="B161" s="172" t="s">
        <v>33</v>
      </c>
      <c r="C161" s="159"/>
      <c r="D161" s="14"/>
      <c r="E161" s="14"/>
      <c r="F161" s="168"/>
      <c r="G161" s="705">
        <v>3.5</v>
      </c>
      <c r="H161" s="151">
        <f t="shared" si="17"/>
        <v>105</v>
      </c>
      <c r="I161" s="173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192</v>
      </c>
      <c r="B162" s="164" t="s">
        <v>34</v>
      </c>
      <c r="C162" s="159">
        <v>4</v>
      </c>
      <c r="D162" s="14"/>
      <c r="E162" s="14"/>
      <c r="F162" s="168"/>
      <c r="G162" s="699">
        <v>3</v>
      </c>
      <c r="H162" s="151">
        <f t="shared" si="17"/>
        <v>90</v>
      </c>
      <c r="I162" s="118">
        <f>J162+K162+L162</f>
        <v>30</v>
      </c>
      <c r="J162" s="7">
        <v>15</v>
      </c>
      <c r="K162" s="7">
        <v>8</v>
      </c>
      <c r="L162" s="7">
        <v>7</v>
      </c>
      <c r="M162" s="117">
        <f>H162-I162</f>
        <v>60</v>
      </c>
      <c r="N162" s="104"/>
      <c r="O162" s="7"/>
      <c r="P162" s="7"/>
      <c r="Q162" s="117"/>
      <c r="R162" s="104">
        <v>3</v>
      </c>
      <c r="S162" s="16"/>
      <c r="T162" s="541"/>
    </row>
    <row r="163" spans="1:20" ht="31.5">
      <c r="A163" s="145" t="s">
        <v>193</v>
      </c>
      <c r="B163" s="158" t="s">
        <v>300</v>
      </c>
      <c r="C163" s="159"/>
      <c r="D163" s="14"/>
      <c r="E163" s="14"/>
      <c r="F163" s="160">
        <v>5</v>
      </c>
      <c r="G163" s="165">
        <v>1</v>
      </c>
      <c r="H163" s="151">
        <f t="shared" si="17"/>
        <v>30</v>
      </c>
      <c r="I163" s="118">
        <v>9</v>
      </c>
      <c r="J163" s="32"/>
      <c r="K163" s="7"/>
      <c r="L163" s="7">
        <v>9</v>
      </c>
      <c r="M163" s="117">
        <f>H163-I163</f>
        <v>21</v>
      </c>
      <c r="N163" s="104"/>
      <c r="O163" s="7"/>
      <c r="P163" s="7"/>
      <c r="Q163" s="117"/>
      <c r="R163" s="104"/>
      <c r="S163" s="7">
        <v>1</v>
      </c>
      <c r="T163" s="541"/>
    </row>
    <row r="164" spans="1:20" ht="31.5">
      <c r="A164" s="145" t="s">
        <v>194</v>
      </c>
      <c r="B164" s="170" t="s">
        <v>195</v>
      </c>
      <c r="C164" s="159"/>
      <c r="D164" s="14"/>
      <c r="E164" s="14"/>
      <c r="F164" s="168"/>
      <c r="G164" s="705">
        <v>4</v>
      </c>
      <c r="H164" s="151">
        <f t="shared" si="17"/>
        <v>120</v>
      </c>
      <c r="I164" s="173"/>
      <c r="J164" s="14"/>
      <c r="K164" s="14"/>
      <c r="L164" s="14"/>
      <c r="M164" s="162"/>
      <c r="N164" s="159"/>
      <c r="O164" s="14"/>
      <c r="P164" s="14"/>
      <c r="Q164" s="162"/>
      <c r="R164" s="159"/>
      <c r="S164" s="14"/>
      <c r="T164" s="174"/>
    </row>
    <row r="165" spans="1:20" ht="15.75" hidden="1">
      <c r="A165" s="145"/>
      <c r="B165" s="172"/>
      <c r="C165" s="159"/>
      <c r="D165" s="14"/>
      <c r="E165" s="14"/>
      <c r="F165" s="168"/>
      <c r="G165" s="705"/>
      <c r="H165" s="151"/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>
      <c r="A166" s="145" t="s">
        <v>196</v>
      </c>
      <c r="B166" s="164" t="s">
        <v>34</v>
      </c>
      <c r="C166" s="159"/>
      <c r="D166" s="14"/>
      <c r="E166" s="14"/>
      <c r="F166" s="168"/>
      <c r="G166" s="699">
        <v>2</v>
      </c>
      <c r="H166" s="151">
        <f t="shared" si="17"/>
        <v>60</v>
      </c>
      <c r="I166" s="118">
        <f>J166+K166</f>
        <v>27</v>
      </c>
      <c r="J166" s="7">
        <v>18</v>
      </c>
      <c r="K166" s="7">
        <v>9</v>
      </c>
      <c r="L166" s="7"/>
      <c r="M166" s="117">
        <f>H166-I166</f>
        <v>33</v>
      </c>
      <c r="N166" s="104"/>
      <c r="O166" s="7"/>
      <c r="P166" s="7"/>
      <c r="Q166" s="117"/>
      <c r="R166" s="104"/>
      <c r="S166" s="7">
        <v>3</v>
      </c>
      <c r="T166" s="167"/>
    </row>
    <row r="167" spans="1:20" ht="16.5" thickBot="1">
      <c r="A167" s="145" t="s">
        <v>197</v>
      </c>
      <c r="B167" s="164" t="s">
        <v>34</v>
      </c>
      <c r="C167" s="159"/>
      <c r="D167" s="14">
        <v>6</v>
      </c>
      <c r="E167" s="14"/>
      <c r="F167" s="168"/>
      <c r="G167" s="699">
        <v>2</v>
      </c>
      <c r="H167" s="151">
        <f t="shared" si="17"/>
        <v>60</v>
      </c>
      <c r="I167" s="118">
        <f>J167+K167</f>
        <v>32</v>
      </c>
      <c r="J167" s="7">
        <v>24</v>
      </c>
      <c r="K167" s="7">
        <v>8</v>
      </c>
      <c r="L167" s="7"/>
      <c r="M167" s="117">
        <f>H167-I167</f>
        <v>28</v>
      </c>
      <c r="N167" s="104"/>
      <c r="O167" s="7"/>
      <c r="P167" s="7"/>
      <c r="Q167" s="117"/>
      <c r="R167" s="104"/>
      <c r="S167" s="7"/>
      <c r="T167" s="167">
        <v>4</v>
      </c>
    </row>
    <row r="168" spans="1:20" ht="15.75">
      <c r="A168" s="145"/>
      <c r="B168" s="294" t="s">
        <v>254</v>
      </c>
      <c r="C168" s="159"/>
      <c r="D168" s="14">
        <v>4</v>
      </c>
      <c r="E168" s="14"/>
      <c r="F168" s="168"/>
      <c r="G168" s="699">
        <v>3</v>
      </c>
      <c r="H168" s="151">
        <f t="shared" si="17"/>
        <v>90</v>
      </c>
      <c r="I168" s="118">
        <v>45</v>
      </c>
      <c r="J168" s="7">
        <v>30</v>
      </c>
      <c r="K168" s="7">
        <v>15</v>
      </c>
      <c r="L168" s="7"/>
      <c r="M168" s="117">
        <f>H168-I168</f>
        <v>45</v>
      </c>
      <c r="N168" s="104"/>
      <c r="O168" s="7"/>
      <c r="P168" s="7"/>
      <c r="Q168" s="117"/>
      <c r="R168" s="104">
        <v>3</v>
      </c>
      <c r="S168" s="7"/>
      <c r="T168" s="167"/>
    </row>
    <row r="169" spans="1:20" ht="31.5">
      <c r="A169" s="145" t="s">
        <v>198</v>
      </c>
      <c r="B169" s="158" t="s">
        <v>199</v>
      </c>
      <c r="C169" s="159"/>
      <c r="D169" s="14"/>
      <c r="E169" s="14"/>
      <c r="F169" s="160"/>
      <c r="G169" s="171">
        <v>7.5</v>
      </c>
      <c r="H169" s="151">
        <f t="shared" si="17"/>
        <v>225</v>
      </c>
      <c r="I169" s="173"/>
      <c r="J169" s="161"/>
      <c r="K169" s="14"/>
      <c r="L169" s="14"/>
      <c r="M169" s="162"/>
      <c r="N169" s="159"/>
      <c r="O169" s="14"/>
      <c r="P169" s="14"/>
      <c r="Q169" s="162"/>
      <c r="R169" s="159"/>
      <c r="S169" s="14"/>
      <c r="T169" s="174"/>
    </row>
    <row r="170" spans="1:20" ht="15.75">
      <c r="A170" s="145" t="s">
        <v>200</v>
      </c>
      <c r="B170" s="172" t="s">
        <v>33</v>
      </c>
      <c r="C170" s="159"/>
      <c r="D170" s="14"/>
      <c r="E170" s="14"/>
      <c r="F170" s="160"/>
      <c r="G170" s="171">
        <v>2.5</v>
      </c>
      <c r="H170" s="151">
        <f t="shared" si="17"/>
        <v>75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201</v>
      </c>
      <c r="B171" s="164" t="s">
        <v>34</v>
      </c>
      <c r="C171" s="159"/>
      <c r="D171" s="14"/>
      <c r="E171" s="14"/>
      <c r="F171" s="168"/>
      <c r="G171" s="165">
        <v>5</v>
      </c>
      <c r="H171" s="151">
        <f t="shared" si="17"/>
        <v>150</v>
      </c>
      <c r="I171" s="690">
        <f>J171+L171+K171</f>
        <v>56</v>
      </c>
      <c r="J171" s="691">
        <f>J172+J173</f>
        <v>24</v>
      </c>
      <c r="K171" s="691">
        <f>K172+K173</f>
        <v>15</v>
      </c>
      <c r="L171" s="691">
        <f>L172+L173+L174</f>
        <v>17</v>
      </c>
      <c r="M171" s="692">
        <f>H171-I171</f>
        <v>94</v>
      </c>
      <c r="N171" s="104"/>
      <c r="O171" s="7"/>
      <c r="P171" s="7"/>
      <c r="Q171" s="117"/>
      <c r="R171" s="104"/>
      <c r="S171" s="14"/>
      <c r="T171" s="174"/>
    </row>
    <row r="172" spans="1:20" ht="15.75">
      <c r="A172" s="145" t="s">
        <v>202</v>
      </c>
      <c r="B172" s="158" t="s">
        <v>301</v>
      </c>
      <c r="C172" s="159"/>
      <c r="D172" s="14">
        <v>4</v>
      </c>
      <c r="E172" s="14"/>
      <c r="F172" s="175"/>
      <c r="G172" s="231">
        <v>2.5</v>
      </c>
      <c r="H172" s="151">
        <f t="shared" si="17"/>
        <v>75</v>
      </c>
      <c r="I172" s="690">
        <f>J172+K172+L172</f>
        <v>30</v>
      </c>
      <c r="J172" s="691">
        <v>15</v>
      </c>
      <c r="K172" s="691">
        <v>15</v>
      </c>
      <c r="L172" s="691"/>
      <c r="M172" s="692">
        <f>H172-I172</f>
        <v>45</v>
      </c>
      <c r="N172" s="104"/>
      <c r="O172" s="7"/>
      <c r="P172" s="7"/>
      <c r="Q172" s="117"/>
      <c r="R172" s="104">
        <v>3</v>
      </c>
      <c r="S172" s="7"/>
      <c r="T172" s="167"/>
    </row>
    <row r="173" spans="1:20" ht="15.75">
      <c r="A173" s="145"/>
      <c r="B173" s="158" t="s">
        <v>301</v>
      </c>
      <c r="C173" s="159">
        <v>5</v>
      </c>
      <c r="D173" s="14"/>
      <c r="E173" s="14"/>
      <c r="F173" s="175"/>
      <c r="G173" s="231">
        <v>1.5</v>
      </c>
      <c r="H173" s="151">
        <f t="shared" si="17"/>
        <v>45</v>
      </c>
      <c r="I173" s="690">
        <v>18</v>
      </c>
      <c r="J173" s="691">
        <v>9</v>
      </c>
      <c r="K173" s="691"/>
      <c r="L173" s="691">
        <v>9</v>
      </c>
      <c r="M173" s="692">
        <f>H173-I173</f>
        <v>27</v>
      </c>
      <c r="N173" s="104"/>
      <c r="O173" s="7"/>
      <c r="P173" s="7"/>
      <c r="Q173" s="117"/>
      <c r="R173" s="104"/>
      <c r="S173" s="7">
        <v>2</v>
      </c>
      <c r="T173" s="167"/>
    </row>
    <row r="174" spans="1:20" ht="15.75">
      <c r="A174" s="145" t="s">
        <v>204</v>
      </c>
      <c r="B174" s="158" t="s">
        <v>203</v>
      </c>
      <c r="C174" s="159"/>
      <c r="D174" s="14"/>
      <c r="E174" s="14"/>
      <c r="F174" s="175">
        <v>6</v>
      </c>
      <c r="G174" s="231">
        <v>1</v>
      </c>
      <c r="H174" s="151">
        <f t="shared" si="17"/>
        <v>30</v>
      </c>
      <c r="I174" s="690">
        <v>8</v>
      </c>
      <c r="J174" s="691"/>
      <c r="K174" s="691"/>
      <c r="L174" s="691">
        <v>8</v>
      </c>
      <c r="M174" s="692">
        <f>H174-I174</f>
        <v>22</v>
      </c>
      <c r="N174" s="104"/>
      <c r="O174" s="7"/>
      <c r="P174" s="7"/>
      <c r="Q174" s="117"/>
      <c r="R174" s="104"/>
      <c r="S174" s="7"/>
      <c r="T174" s="167">
        <v>1</v>
      </c>
    </row>
    <row r="175" spans="1:20" ht="15.75">
      <c r="A175" s="145" t="s">
        <v>205</v>
      </c>
      <c r="B175" s="158" t="s">
        <v>206</v>
      </c>
      <c r="C175" s="159"/>
      <c r="D175" s="14"/>
      <c r="E175" s="14"/>
      <c r="F175" s="160"/>
      <c r="G175" s="705">
        <v>3</v>
      </c>
      <c r="H175" s="151">
        <f t="shared" si="17"/>
        <v>90</v>
      </c>
      <c r="I175" s="176"/>
      <c r="J175" s="161"/>
      <c r="K175" s="14"/>
      <c r="L175" s="14"/>
      <c r="M175" s="162"/>
      <c r="N175" s="159"/>
      <c r="O175" s="14"/>
      <c r="P175" s="14"/>
      <c r="Q175" s="162"/>
      <c r="R175" s="159"/>
      <c r="S175" s="14"/>
      <c r="T175" s="174"/>
    </row>
    <row r="176" spans="1:20" ht="15.75">
      <c r="A176" s="145" t="s">
        <v>207</v>
      </c>
      <c r="B176" s="172" t="s">
        <v>33</v>
      </c>
      <c r="C176" s="159"/>
      <c r="D176" s="14"/>
      <c r="E176" s="14"/>
      <c r="F176" s="160"/>
      <c r="G176" s="705">
        <v>0.5</v>
      </c>
      <c r="H176" s="151">
        <f t="shared" si="17"/>
        <v>15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208</v>
      </c>
      <c r="B177" s="164" t="s">
        <v>67</v>
      </c>
      <c r="C177" s="159"/>
      <c r="D177" s="7">
        <v>4</v>
      </c>
      <c r="E177" s="7"/>
      <c r="F177" s="177"/>
      <c r="G177" s="699">
        <v>2.5</v>
      </c>
      <c r="H177" s="151">
        <f t="shared" si="17"/>
        <v>75</v>
      </c>
      <c r="I177" s="118">
        <v>30</v>
      </c>
      <c r="J177" s="7">
        <v>15</v>
      </c>
      <c r="K177" s="7"/>
      <c r="L177" s="7">
        <v>15</v>
      </c>
      <c r="M177" s="117">
        <f>H177-I177</f>
        <v>45</v>
      </c>
      <c r="N177" s="104"/>
      <c r="O177" s="7"/>
      <c r="P177" s="7"/>
      <c r="Q177" s="117"/>
      <c r="R177" s="104">
        <v>2</v>
      </c>
      <c r="S177" s="14"/>
      <c r="T177" s="174"/>
    </row>
    <row r="178" spans="1:20" ht="31.5">
      <c r="A178" s="145" t="s">
        <v>209</v>
      </c>
      <c r="B178" s="170" t="s">
        <v>210</v>
      </c>
      <c r="C178" s="159"/>
      <c r="D178" s="14"/>
      <c r="E178" s="14"/>
      <c r="F178" s="168"/>
      <c r="G178" s="705">
        <v>5</v>
      </c>
      <c r="H178" s="151">
        <f t="shared" si="17"/>
        <v>150</v>
      </c>
      <c r="I178" s="173"/>
      <c r="J178" s="14"/>
      <c r="K178" s="14"/>
      <c r="L178" s="14"/>
      <c r="M178" s="162"/>
      <c r="N178" s="159"/>
      <c r="O178" s="14"/>
      <c r="P178" s="14"/>
      <c r="Q178" s="162"/>
      <c r="R178" s="159"/>
      <c r="S178" s="14"/>
      <c r="T178" s="174"/>
    </row>
    <row r="179" spans="1:20" ht="15.75">
      <c r="A179" s="145" t="s">
        <v>211</v>
      </c>
      <c r="B179" s="172" t="s">
        <v>33</v>
      </c>
      <c r="C179" s="159"/>
      <c r="D179" s="14"/>
      <c r="E179" s="14"/>
      <c r="F179" s="168"/>
      <c r="G179" s="705">
        <v>0.5</v>
      </c>
      <c r="H179" s="151">
        <f t="shared" si="17"/>
        <v>15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212</v>
      </c>
      <c r="B180" s="164" t="s">
        <v>34</v>
      </c>
      <c r="C180" s="159"/>
      <c r="D180" s="14">
        <v>4</v>
      </c>
      <c r="E180" s="14"/>
      <c r="F180" s="168"/>
      <c r="G180" s="699">
        <v>4.5</v>
      </c>
      <c r="H180" s="151">
        <f t="shared" si="17"/>
        <v>135</v>
      </c>
      <c r="I180" s="118">
        <f>J180+K180+L180</f>
        <v>60</v>
      </c>
      <c r="J180" s="7">
        <v>45</v>
      </c>
      <c r="K180" s="7">
        <v>8</v>
      </c>
      <c r="L180" s="7">
        <v>7</v>
      </c>
      <c r="M180" s="117">
        <f>H180-I180</f>
        <v>75</v>
      </c>
      <c r="N180" s="104"/>
      <c r="O180" s="7"/>
      <c r="P180" s="7"/>
      <c r="Q180" s="117"/>
      <c r="R180" s="104">
        <v>4</v>
      </c>
      <c r="S180" s="14"/>
      <c r="T180" s="174"/>
    </row>
    <row r="181" spans="1:20" ht="15.75">
      <c r="A181" s="145"/>
      <c r="B181" s="232" t="s">
        <v>255</v>
      </c>
      <c r="C181" s="159"/>
      <c r="D181" s="14"/>
      <c r="E181" s="14"/>
      <c r="F181" s="168"/>
      <c r="G181" s="185">
        <v>2.5</v>
      </c>
      <c r="H181" s="151">
        <f t="shared" si="17"/>
        <v>75</v>
      </c>
      <c r="I181" s="118"/>
      <c r="J181" s="7"/>
      <c r="K181" s="7"/>
      <c r="L181" s="7"/>
      <c r="M181" s="117"/>
      <c r="N181" s="104"/>
      <c r="O181" s="7"/>
      <c r="P181" s="7"/>
      <c r="Q181" s="117"/>
      <c r="R181" s="104"/>
      <c r="S181" s="14"/>
      <c r="T181" s="174"/>
    </row>
    <row r="182" spans="1:20" ht="15.75">
      <c r="A182" s="145"/>
      <c r="B182" s="295" t="s">
        <v>33</v>
      </c>
      <c r="C182" s="159"/>
      <c r="D182" s="14"/>
      <c r="E182" s="14"/>
      <c r="F182" s="168"/>
      <c r="G182" s="185">
        <v>0.5</v>
      </c>
      <c r="H182" s="151">
        <f t="shared" si="17"/>
        <v>15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6" t="s">
        <v>34</v>
      </c>
      <c r="C183" s="159"/>
      <c r="D183" s="14">
        <v>5</v>
      </c>
      <c r="E183" s="14"/>
      <c r="F183" s="168"/>
      <c r="G183" s="297">
        <v>2</v>
      </c>
      <c r="H183" s="151">
        <f t="shared" si="17"/>
        <v>60</v>
      </c>
      <c r="I183" s="122">
        <f>J183+L183</f>
        <v>27</v>
      </c>
      <c r="J183" s="194">
        <v>18</v>
      </c>
      <c r="K183" s="194"/>
      <c r="L183" s="194">
        <v>9</v>
      </c>
      <c r="M183" s="121">
        <f>H183-I183</f>
        <v>33</v>
      </c>
      <c r="N183" s="104"/>
      <c r="O183" s="7"/>
      <c r="P183" s="7"/>
      <c r="Q183" s="117"/>
      <c r="R183" s="104"/>
      <c r="S183" s="7">
        <v>3</v>
      </c>
      <c r="T183" s="174"/>
    </row>
    <row r="184" spans="1:20" ht="31.5">
      <c r="A184" s="145" t="s">
        <v>213</v>
      </c>
      <c r="B184" s="158" t="s">
        <v>214</v>
      </c>
      <c r="C184" s="159"/>
      <c r="D184" s="14"/>
      <c r="E184" s="14"/>
      <c r="F184" s="160"/>
      <c r="G184" s="171">
        <v>4.5</v>
      </c>
      <c r="H184" s="151">
        <f t="shared" si="17"/>
        <v>135</v>
      </c>
      <c r="I184" s="176"/>
      <c r="J184" s="161"/>
      <c r="K184" s="14"/>
      <c r="L184" s="14"/>
      <c r="M184" s="162"/>
      <c r="N184" s="159"/>
      <c r="O184" s="14"/>
      <c r="P184" s="14"/>
      <c r="Q184" s="162"/>
      <c r="R184" s="159"/>
      <c r="S184" s="14"/>
      <c r="T184" s="174"/>
    </row>
    <row r="185" spans="1:20" ht="15.75">
      <c r="A185" s="145" t="s">
        <v>215</v>
      </c>
      <c r="B185" s="298" t="s">
        <v>34</v>
      </c>
      <c r="C185" s="178"/>
      <c r="D185" s="27"/>
      <c r="E185" s="27"/>
      <c r="F185" s="179"/>
      <c r="G185" s="165">
        <v>1.5</v>
      </c>
      <c r="H185" s="151">
        <f t="shared" si="17"/>
        <v>45</v>
      </c>
      <c r="I185" s="118">
        <f>J185+L185+K185</f>
        <v>18</v>
      </c>
      <c r="J185" s="7">
        <v>9</v>
      </c>
      <c r="K185" s="7">
        <v>9</v>
      </c>
      <c r="L185" s="7"/>
      <c r="M185" s="121">
        <f>H185-I185</f>
        <v>27</v>
      </c>
      <c r="N185" s="104"/>
      <c r="O185" s="7"/>
      <c r="P185" s="7"/>
      <c r="Q185" s="117"/>
      <c r="R185" s="104"/>
      <c r="S185" s="7">
        <v>2</v>
      </c>
      <c r="T185" s="167"/>
    </row>
    <row r="186" spans="1:20" ht="15.75">
      <c r="A186" s="145" t="s">
        <v>216</v>
      </c>
      <c r="B186" s="298" t="s">
        <v>34</v>
      </c>
      <c r="C186" s="159">
        <v>6</v>
      </c>
      <c r="D186" s="14"/>
      <c r="E186" s="14"/>
      <c r="F186" s="168"/>
      <c r="G186" s="165">
        <v>3</v>
      </c>
      <c r="H186" s="151">
        <f t="shared" si="17"/>
        <v>90</v>
      </c>
      <c r="I186" s="118">
        <f>J186+K186+L186</f>
        <v>40</v>
      </c>
      <c r="J186" s="7">
        <v>24</v>
      </c>
      <c r="K186" s="7"/>
      <c r="L186" s="7">
        <v>16</v>
      </c>
      <c r="M186" s="117">
        <f>H186-I186</f>
        <v>50</v>
      </c>
      <c r="N186" s="104"/>
      <c r="O186" s="7"/>
      <c r="P186" s="7"/>
      <c r="Q186" s="117"/>
      <c r="R186" s="104"/>
      <c r="S186" s="7"/>
      <c r="T186" s="167">
        <v>5</v>
      </c>
    </row>
    <row r="187" spans="1:20" ht="31.5">
      <c r="A187" s="145" t="s">
        <v>217</v>
      </c>
      <c r="B187" s="215" t="s">
        <v>218</v>
      </c>
      <c r="C187" s="180"/>
      <c r="D187" s="181"/>
      <c r="E187" s="181"/>
      <c r="F187" s="179"/>
      <c r="G187" s="182">
        <v>7.5</v>
      </c>
      <c r="H187" s="151">
        <f t="shared" si="17"/>
        <v>225</v>
      </c>
      <c r="I187" s="180"/>
      <c r="J187" s="181"/>
      <c r="K187" s="181"/>
      <c r="L187" s="181"/>
      <c r="M187" s="183"/>
      <c r="N187" s="159"/>
      <c r="O187" s="14"/>
      <c r="P187" s="14"/>
      <c r="Q187" s="162"/>
      <c r="R187" s="184"/>
      <c r="S187" s="181"/>
      <c r="T187" s="299"/>
    </row>
    <row r="188" spans="1:20" ht="15.75">
      <c r="A188" s="145" t="s">
        <v>219</v>
      </c>
      <c r="B188" s="300" t="s">
        <v>33</v>
      </c>
      <c r="C188" s="173"/>
      <c r="D188" s="14"/>
      <c r="E188" s="14"/>
      <c r="F188" s="168"/>
      <c r="G188" s="708">
        <v>3.5</v>
      </c>
      <c r="H188" s="151">
        <f t="shared" si="17"/>
        <v>105</v>
      </c>
      <c r="I188" s="173"/>
      <c r="J188" s="14"/>
      <c r="K188" s="14"/>
      <c r="L188" s="14"/>
      <c r="M188" s="162"/>
      <c r="N188" s="159"/>
      <c r="O188" s="14"/>
      <c r="P188" s="14"/>
      <c r="Q188" s="162"/>
      <c r="R188" s="159"/>
      <c r="S188" s="14"/>
      <c r="T188" s="163"/>
    </row>
    <row r="189" spans="1:20" ht="15.75">
      <c r="A189" s="145" t="s">
        <v>220</v>
      </c>
      <c r="B189" s="301" t="s">
        <v>34</v>
      </c>
      <c r="C189" s="186">
        <v>2</v>
      </c>
      <c r="D189" s="157"/>
      <c r="E189" s="157"/>
      <c r="F189" s="149"/>
      <c r="G189" s="614">
        <v>4</v>
      </c>
      <c r="H189" s="151">
        <f t="shared" si="17"/>
        <v>120</v>
      </c>
      <c r="I189" s="120">
        <v>54</v>
      </c>
      <c r="J189" s="187">
        <v>36</v>
      </c>
      <c r="K189" s="187">
        <v>18</v>
      </c>
      <c r="L189" s="187"/>
      <c r="M189" s="119">
        <f>H189-I189</f>
        <v>66</v>
      </c>
      <c r="N189" s="104"/>
      <c r="O189" s="7">
        <v>6</v>
      </c>
      <c r="P189" s="14"/>
      <c r="Q189" s="162"/>
      <c r="R189" s="188"/>
      <c r="S189" s="157"/>
      <c r="T189" s="274"/>
    </row>
    <row r="190" spans="1:20" ht="31.5">
      <c r="A190" s="145" t="s">
        <v>221</v>
      </c>
      <c r="B190" s="302" t="s">
        <v>222</v>
      </c>
      <c r="C190" s="173"/>
      <c r="D190" s="14"/>
      <c r="E190" s="14"/>
      <c r="F190" s="168"/>
      <c r="G190" s="708">
        <v>8</v>
      </c>
      <c r="H190" s="151">
        <f t="shared" si="17"/>
        <v>240</v>
      </c>
      <c r="I190" s="173"/>
      <c r="J190" s="14"/>
      <c r="K190" s="14"/>
      <c r="L190" s="14"/>
      <c r="M190" s="162"/>
      <c r="N190" s="159"/>
      <c r="O190" s="14"/>
      <c r="P190" s="14"/>
      <c r="Q190" s="162"/>
      <c r="R190" s="159"/>
      <c r="S190" s="157"/>
      <c r="T190" s="274"/>
    </row>
    <row r="191" spans="1:20" ht="15.75">
      <c r="A191" s="145" t="s">
        <v>223</v>
      </c>
      <c r="B191" s="303" t="s">
        <v>33</v>
      </c>
      <c r="C191" s="159"/>
      <c r="D191" s="14"/>
      <c r="E191" s="14"/>
      <c r="F191" s="168"/>
      <c r="G191" s="708">
        <v>4</v>
      </c>
      <c r="H191" s="151">
        <f t="shared" si="17"/>
        <v>120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88"/>
      <c r="S191" s="157"/>
      <c r="T191" s="274"/>
    </row>
    <row r="192" spans="1:20" ht="15.75">
      <c r="A192" s="145" t="s">
        <v>224</v>
      </c>
      <c r="B192" s="235" t="s">
        <v>34</v>
      </c>
      <c r="C192" s="178">
        <v>3</v>
      </c>
      <c r="D192" s="181"/>
      <c r="E192" s="181"/>
      <c r="F192" s="189"/>
      <c r="G192" s="709">
        <v>4</v>
      </c>
      <c r="H192" s="151">
        <f t="shared" si="17"/>
        <v>120</v>
      </c>
      <c r="I192" s="190">
        <f>J192+K192</f>
        <v>54</v>
      </c>
      <c r="J192" s="191">
        <v>36</v>
      </c>
      <c r="K192" s="191">
        <v>18</v>
      </c>
      <c r="L192" s="191"/>
      <c r="M192" s="192">
        <f>H192-I192</f>
        <v>66</v>
      </c>
      <c r="N192" s="104"/>
      <c r="O192" s="7"/>
      <c r="P192" s="7">
        <v>6</v>
      </c>
      <c r="Q192" s="117">
        <v>6</v>
      </c>
      <c r="R192" s="188"/>
      <c r="S192" s="157"/>
      <c r="T192" s="274"/>
    </row>
    <row r="193" spans="1:20" ht="31.5">
      <c r="A193" s="145" t="s">
        <v>225</v>
      </c>
      <c r="B193" s="215" t="s">
        <v>226</v>
      </c>
      <c r="C193" s="173"/>
      <c r="D193" s="14"/>
      <c r="E193" s="14"/>
      <c r="F193" s="168"/>
      <c r="G193" s="705">
        <v>8</v>
      </c>
      <c r="H193" s="151">
        <f t="shared" si="17"/>
        <v>240</v>
      </c>
      <c r="I193" s="173"/>
      <c r="J193" s="14"/>
      <c r="K193" s="14"/>
      <c r="L193" s="14"/>
      <c r="M193" s="162"/>
      <c r="N193" s="159"/>
      <c r="O193" s="14"/>
      <c r="P193" s="14"/>
      <c r="Q193" s="162"/>
      <c r="R193" s="188"/>
      <c r="S193" s="157"/>
      <c r="T193" s="304"/>
    </row>
    <row r="194" spans="1:20" ht="15.75" hidden="1">
      <c r="A194" s="145"/>
      <c r="B194" s="300"/>
      <c r="C194" s="173"/>
      <c r="D194" s="14"/>
      <c r="E194" s="14"/>
      <c r="F194" s="168"/>
      <c r="G194" s="705"/>
      <c r="H194" s="151"/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>
      <c r="A195" s="145" t="s">
        <v>227</v>
      </c>
      <c r="B195" s="305" t="s">
        <v>228</v>
      </c>
      <c r="C195" s="173"/>
      <c r="D195" s="14"/>
      <c r="E195" s="14"/>
      <c r="F195" s="168"/>
      <c r="G195" s="699">
        <v>2</v>
      </c>
      <c r="H195" s="151">
        <f t="shared" si="17"/>
        <v>60</v>
      </c>
      <c r="I195" s="118">
        <f>J195+K195</f>
        <v>36</v>
      </c>
      <c r="J195" s="7">
        <v>27</v>
      </c>
      <c r="K195" s="7">
        <v>9</v>
      </c>
      <c r="L195" s="7"/>
      <c r="M195" s="117">
        <f>H195-I195</f>
        <v>24</v>
      </c>
      <c r="N195" s="104"/>
      <c r="O195" s="7">
        <v>4</v>
      </c>
      <c r="P195" s="7"/>
      <c r="Q195" s="117"/>
      <c r="R195" s="138"/>
      <c r="S195" s="157"/>
      <c r="T195" s="304"/>
    </row>
    <row r="196" spans="1:20" ht="15.75">
      <c r="A196" s="145" t="s">
        <v>229</v>
      </c>
      <c r="B196" s="301" t="s">
        <v>228</v>
      </c>
      <c r="C196" s="173"/>
      <c r="D196" s="14">
        <v>3</v>
      </c>
      <c r="E196" s="14"/>
      <c r="F196" s="168"/>
      <c r="G196" s="699">
        <v>2</v>
      </c>
      <c r="H196" s="151">
        <f t="shared" si="17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/>
      <c r="P196" s="7">
        <v>4</v>
      </c>
      <c r="Q196" s="117">
        <v>4</v>
      </c>
      <c r="R196" s="138"/>
      <c r="S196" s="157"/>
      <c r="T196" s="304"/>
    </row>
    <row r="197" spans="1:20" ht="15.75">
      <c r="A197" s="145" t="s">
        <v>230</v>
      </c>
      <c r="B197" s="305" t="s">
        <v>231</v>
      </c>
      <c r="C197" s="173">
        <v>4</v>
      </c>
      <c r="D197" s="14"/>
      <c r="E197" s="14"/>
      <c r="F197" s="168"/>
      <c r="G197" s="699">
        <v>4</v>
      </c>
      <c r="H197" s="151">
        <f t="shared" si="17"/>
        <v>120</v>
      </c>
      <c r="I197" s="118">
        <f>J197+K197+L197</f>
        <v>60</v>
      </c>
      <c r="J197" s="7">
        <v>30</v>
      </c>
      <c r="K197" s="7">
        <v>15</v>
      </c>
      <c r="L197" s="7">
        <v>15</v>
      </c>
      <c r="M197" s="117">
        <f>H197-I197</f>
        <v>60</v>
      </c>
      <c r="N197" s="104"/>
      <c r="O197" s="7"/>
      <c r="P197" s="7"/>
      <c r="Q197" s="117"/>
      <c r="R197" s="138">
        <v>4</v>
      </c>
      <c r="S197" s="157"/>
      <c r="T197" s="304"/>
    </row>
    <row r="198" spans="1:20" ht="31.5">
      <c r="A198" s="145" t="s">
        <v>232</v>
      </c>
      <c r="B198" s="215" t="s">
        <v>233</v>
      </c>
      <c r="C198" s="173"/>
      <c r="D198" s="14"/>
      <c r="E198" s="14"/>
      <c r="F198" s="168"/>
      <c r="G198" s="705">
        <f>G199+G200+G201+G202</f>
        <v>8.5</v>
      </c>
      <c r="H198" s="151">
        <f t="shared" si="17"/>
        <v>255</v>
      </c>
      <c r="I198" s="173"/>
      <c r="J198" s="14"/>
      <c r="K198" s="14"/>
      <c r="L198" s="14"/>
      <c r="M198" s="162"/>
      <c r="N198" s="159"/>
      <c r="O198" s="14"/>
      <c r="P198" s="14"/>
      <c r="Q198" s="162"/>
      <c r="R198" s="188"/>
      <c r="S198" s="157"/>
      <c r="T198" s="274"/>
    </row>
    <row r="199" spans="1:20" ht="15.75">
      <c r="A199" s="145" t="s">
        <v>234</v>
      </c>
      <c r="B199" s="300" t="s">
        <v>33</v>
      </c>
      <c r="C199" s="173"/>
      <c r="D199" s="14"/>
      <c r="E199" s="14"/>
      <c r="F199" s="168"/>
      <c r="G199" s="171">
        <v>2</v>
      </c>
      <c r="H199" s="151">
        <f t="shared" si="17"/>
        <v>60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235</v>
      </c>
      <c r="B200" s="305" t="s">
        <v>34</v>
      </c>
      <c r="C200" s="173"/>
      <c r="D200" s="14"/>
      <c r="E200" s="14"/>
      <c r="F200" s="168"/>
      <c r="G200" s="165">
        <v>3</v>
      </c>
      <c r="H200" s="151">
        <f t="shared" si="17"/>
        <v>90</v>
      </c>
      <c r="I200" s="118">
        <f>K200+J200</f>
        <v>36</v>
      </c>
      <c r="J200" s="7">
        <v>27</v>
      </c>
      <c r="K200" s="7">
        <v>9</v>
      </c>
      <c r="L200" s="7"/>
      <c r="M200" s="169">
        <f>H200-I200</f>
        <v>54</v>
      </c>
      <c r="N200" s="104"/>
      <c r="O200" s="7">
        <v>4</v>
      </c>
      <c r="P200" s="7"/>
      <c r="Q200" s="162"/>
      <c r="R200" s="188"/>
      <c r="S200" s="157"/>
      <c r="T200" s="274"/>
    </row>
    <row r="201" spans="1:20" ht="15.75">
      <c r="A201" s="145" t="s">
        <v>236</v>
      </c>
      <c r="B201" s="305" t="s">
        <v>34</v>
      </c>
      <c r="C201" s="173">
        <v>3</v>
      </c>
      <c r="D201" s="14"/>
      <c r="E201" s="14"/>
      <c r="F201" s="168"/>
      <c r="G201" s="699">
        <v>2.5</v>
      </c>
      <c r="H201" s="151">
        <f t="shared" si="17"/>
        <v>75</v>
      </c>
      <c r="I201" s="118">
        <v>27</v>
      </c>
      <c r="J201" s="7">
        <v>18</v>
      </c>
      <c r="K201" s="7"/>
      <c r="L201" s="7">
        <v>9</v>
      </c>
      <c r="M201" s="169">
        <f>H201-I201</f>
        <v>48</v>
      </c>
      <c r="N201" s="104"/>
      <c r="O201" s="7"/>
      <c r="P201" s="7">
        <v>3</v>
      </c>
      <c r="Q201" s="117">
        <v>3</v>
      </c>
      <c r="R201" s="188"/>
      <c r="S201" s="157"/>
      <c r="T201" s="274"/>
    </row>
    <row r="202" spans="1:20" ht="31.5">
      <c r="A202" s="145" t="s">
        <v>237</v>
      </c>
      <c r="B202" s="215" t="s">
        <v>249</v>
      </c>
      <c r="C202" s="173"/>
      <c r="D202" s="14"/>
      <c r="E202" s="14"/>
      <c r="F202" s="160">
        <v>3</v>
      </c>
      <c r="G202" s="165">
        <v>1</v>
      </c>
      <c r="H202" s="151">
        <f t="shared" si="17"/>
        <v>30</v>
      </c>
      <c r="I202" s="118">
        <v>10</v>
      </c>
      <c r="J202" s="7"/>
      <c r="K202" s="7"/>
      <c r="L202" s="7">
        <v>10</v>
      </c>
      <c r="M202" s="169">
        <f>H202-I202</f>
        <v>20</v>
      </c>
      <c r="N202" s="104"/>
      <c r="O202" s="7"/>
      <c r="P202" s="7">
        <v>1</v>
      </c>
      <c r="Q202" s="117">
        <v>1</v>
      </c>
      <c r="R202" s="159"/>
      <c r="S202" s="14"/>
      <c r="T202" s="174"/>
    </row>
    <row r="203" spans="1:20" ht="31.5">
      <c r="A203" s="145" t="s">
        <v>238</v>
      </c>
      <c r="B203" s="215" t="s">
        <v>239</v>
      </c>
      <c r="C203" s="118"/>
      <c r="D203" s="7"/>
      <c r="E203" s="7"/>
      <c r="F203" s="177"/>
      <c r="G203" s="705">
        <f>G204+G205+G206</f>
        <v>10</v>
      </c>
      <c r="H203" s="151">
        <f t="shared" si="17"/>
        <v>300</v>
      </c>
      <c r="I203" s="118"/>
      <c r="J203" s="7"/>
      <c r="K203" s="7"/>
      <c r="L203" s="7"/>
      <c r="M203" s="117"/>
      <c r="N203" s="104"/>
      <c r="O203" s="16"/>
      <c r="P203" s="16"/>
      <c r="Q203" s="306"/>
      <c r="R203" s="307"/>
      <c r="S203" s="16"/>
      <c r="T203" s="174"/>
    </row>
    <row r="204" spans="1:20" ht="15.75">
      <c r="A204" s="145" t="s">
        <v>240</v>
      </c>
      <c r="B204" s="300" t="s">
        <v>33</v>
      </c>
      <c r="C204" s="118"/>
      <c r="D204" s="7"/>
      <c r="E204" s="7"/>
      <c r="F204" s="177"/>
      <c r="G204" s="705">
        <v>2</v>
      </c>
      <c r="H204" s="151">
        <f t="shared" si="17"/>
        <v>60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6.5" customHeight="1">
      <c r="A205" s="145" t="s">
        <v>241</v>
      </c>
      <c r="B205" s="305" t="s">
        <v>34</v>
      </c>
      <c r="C205" s="173">
        <v>4</v>
      </c>
      <c r="D205" s="7"/>
      <c r="E205" s="7"/>
      <c r="F205" s="177"/>
      <c r="G205" s="699">
        <v>7</v>
      </c>
      <c r="H205" s="151">
        <f t="shared" si="17"/>
        <v>210</v>
      </c>
      <c r="I205" s="118">
        <f>J205+K205+L205</f>
        <v>105</v>
      </c>
      <c r="J205" s="7">
        <v>60</v>
      </c>
      <c r="K205" s="7">
        <v>15</v>
      </c>
      <c r="L205" s="7">
        <v>30</v>
      </c>
      <c r="M205" s="117">
        <f>H205-I205</f>
        <v>105</v>
      </c>
      <c r="N205" s="104"/>
      <c r="O205" s="7"/>
      <c r="P205" s="7"/>
      <c r="Q205" s="117"/>
      <c r="R205" s="104">
        <v>5</v>
      </c>
      <c r="S205" s="7"/>
      <c r="T205" s="163"/>
    </row>
    <row r="206" spans="1:20" ht="16.5" customHeight="1" thickBot="1">
      <c r="A206" s="193" t="s">
        <v>242</v>
      </c>
      <c r="B206" s="308" t="s">
        <v>243</v>
      </c>
      <c r="C206" s="122"/>
      <c r="D206" s="194"/>
      <c r="E206" s="194"/>
      <c r="F206" s="309">
        <v>5</v>
      </c>
      <c r="G206" s="710">
        <v>1</v>
      </c>
      <c r="H206" s="151">
        <f t="shared" si="17"/>
        <v>30</v>
      </c>
      <c r="I206" s="122">
        <v>10</v>
      </c>
      <c r="J206" s="194"/>
      <c r="K206" s="194"/>
      <c r="L206" s="194">
        <v>10</v>
      </c>
      <c r="M206" s="121">
        <f>H206-I206</f>
        <v>20</v>
      </c>
      <c r="N206" s="205"/>
      <c r="O206" s="51"/>
      <c r="P206" s="51"/>
      <c r="Q206" s="207"/>
      <c r="R206" s="102"/>
      <c r="S206" s="194">
        <v>1</v>
      </c>
      <c r="T206" s="195"/>
    </row>
    <row r="207" spans="1:20" ht="16.5" customHeight="1" thickBot="1">
      <c r="A207" s="1822" t="s">
        <v>252</v>
      </c>
      <c r="B207" s="1929"/>
      <c r="C207" s="1929"/>
      <c r="D207" s="1929"/>
      <c r="E207" s="1929"/>
      <c r="F207" s="1929"/>
      <c r="G207" s="196">
        <f>G153+G154+G157+G160+G164+G168+G169+G175+G178+G181+G184+G187+G190+G193+G198+G203</f>
        <v>88</v>
      </c>
      <c r="H207" s="281">
        <f aca="true" t="shared" si="18" ref="H207:M207">H153+H154+H157+H160+H164+H168+H169+H175+H178+H181+H184+H187+H190+H193+H198+H203</f>
        <v>2640</v>
      </c>
      <c r="I207" s="281">
        <f t="shared" si="18"/>
        <v>149</v>
      </c>
      <c r="J207" s="281">
        <f t="shared" si="18"/>
        <v>82</v>
      </c>
      <c r="K207" s="281">
        <f t="shared" si="18"/>
        <v>67</v>
      </c>
      <c r="L207" s="281">
        <f t="shared" si="18"/>
        <v>0</v>
      </c>
      <c r="M207" s="281">
        <f t="shared" si="18"/>
        <v>211</v>
      </c>
      <c r="N207" s="204"/>
      <c r="O207" s="197"/>
      <c r="P207" s="203"/>
      <c r="Q207" s="209"/>
      <c r="R207" s="197"/>
      <c r="S207" s="197"/>
      <c r="T207" s="198"/>
    </row>
    <row r="208" spans="1:20" ht="16.5" customHeight="1" thickBot="1">
      <c r="A208" s="1985" t="s">
        <v>244</v>
      </c>
      <c r="B208" s="1986"/>
      <c r="C208" s="1986"/>
      <c r="D208" s="1986"/>
      <c r="E208" s="1986"/>
      <c r="F208" s="1986"/>
      <c r="G208" s="199">
        <f>G158+G161+G165+G170+G176+G179+G188+G191+G199+G204+G182+G194</f>
        <v>19.5</v>
      </c>
      <c r="H208" s="199">
        <f>H158+H161+H165+H170+H176+H179+H188+H191+H199+H204+H182+H194</f>
        <v>585</v>
      </c>
      <c r="I208" s="199">
        <f>I158+I161+I165+I170+I176+I179+I188+I191+I199+I204+I182</f>
        <v>0</v>
      </c>
      <c r="J208" s="199">
        <f>J158+J161+J165+J170+J176+J179+J188+J191+J199+J204+J182</f>
        <v>0</v>
      </c>
      <c r="K208" s="199">
        <f>K158+K161+K165+K170+K176+K179+K188+K191+K199+K204+K182</f>
        <v>0</v>
      </c>
      <c r="L208" s="199">
        <f>L158+L161+L165+L170+L176+L179+L188+L191+L199+L204+L182</f>
        <v>0</v>
      </c>
      <c r="M208" s="199">
        <f>M158+M161+M165+M170+M176+M179+M188+M191+M199+M204+M182</f>
        <v>0</v>
      </c>
      <c r="N208" s="210"/>
      <c r="O208" s="27"/>
      <c r="P208" s="211"/>
      <c r="Q208" s="212"/>
      <c r="R208" s="27"/>
      <c r="S208" s="27"/>
      <c r="T208" s="195"/>
    </row>
    <row r="209" spans="1:20" ht="16.5" customHeight="1" thickBot="1">
      <c r="A209" s="1985" t="s">
        <v>253</v>
      </c>
      <c r="B209" s="1986"/>
      <c r="C209" s="1986"/>
      <c r="D209" s="1986"/>
      <c r="E209" s="1986"/>
      <c r="F209" s="1986"/>
      <c r="G209" s="230">
        <f>G153+G155+G156+G159+G162+G163+G166+G167+G168+G171+G177+G180+G183+G185+G186+G189+G192+G195+G196+G197+G200+G201+G202+G205+G206</f>
        <v>68.5</v>
      </c>
      <c r="H209" s="280">
        <f aca="true" t="shared" si="19" ref="H209:M209">H153+H155+H156+H159+H162+H163+H166+H167+H168+H171+H177+H180+H183+H185+H186+H189+H192+H195+H196+H197+H200+H201+H202+H205+H206</f>
        <v>2055</v>
      </c>
      <c r="I209" s="280">
        <f t="shared" si="19"/>
        <v>906</v>
      </c>
      <c r="J209" s="280">
        <f t="shared" si="19"/>
        <v>535</v>
      </c>
      <c r="K209" s="280">
        <f t="shared" si="19"/>
        <v>217</v>
      </c>
      <c r="L209" s="280">
        <f t="shared" si="19"/>
        <v>154</v>
      </c>
      <c r="M209" s="280">
        <f t="shared" si="19"/>
        <v>1149</v>
      </c>
      <c r="N209" s="213">
        <f aca="true" t="shared" si="20" ref="N209:T209">SUM(N153:N206)</f>
        <v>0</v>
      </c>
      <c r="O209" s="213">
        <f t="shared" si="20"/>
        <v>14</v>
      </c>
      <c r="P209" s="213">
        <f t="shared" si="20"/>
        <v>14</v>
      </c>
      <c r="Q209" s="213">
        <f t="shared" si="20"/>
        <v>14</v>
      </c>
      <c r="R209" s="213">
        <f t="shared" si="20"/>
        <v>24</v>
      </c>
      <c r="S209" s="594">
        <f t="shared" si="20"/>
        <v>20</v>
      </c>
      <c r="T209" s="214">
        <f t="shared" si="20"/>
        <v>14</v>
      </c>
    </row>
    <row r="210" spans="1:20" ht="16.5" customHeight="1" thickBot="1">
      <c r="A210" s="1961" t="s">
        <v>263</v>
      </c>
      <c r="B210" s="1962"/>
      <c r="C210" s="1962"/>
      <c r="D210" s="1962"/>
      <c r="E210" s="1962"/>
      <c r="F210" s="1962"/>
      <c r="G210" s="1963"/>
      <c r="H210" s="1963"/>
      <c r="I210" s="1962"/>
      <c r="J210" s="1962"/>
      <c r="K210" s="1962"/>
      <c r="L210" s="1962"/>
      <c r="M210" s="1962"/>
      <c r="N210" s="1962"/>
      <c r="O210" s="1962"/>
      <c r="P210" s="1962"/>
      <c r="Q210" s="1962"/>
      <c r="R210" s="1962"/>
      <c r="S210" s="1962"/>
      <c r="T210" s="1964"/>
    </row>
    <row r="211" spans="1:20" ht="16.5" customHeight="1">
      <c r="A211" s="200"/>
      <c r="B211" s="310" t="s">
        <v>245</v>
      </c>
      <c r="C211" s="311"/>
      <c r="D211" s="311"/>
      <c r="E211" s="311"/>
      <c r="F211" s="312"/>
      <c r="G211" s="313">
        <v>4</v>
      </c>
      <c r="H211" s="314">
        <f>G211*30</f>
        <v>120</v>
      </c>
      <c r="I211" s="285"/>
      <c r="J211" s="56"/>
      <c r="K211" s="56"/>
      <c r="L211" s="56"/>
      <c r="M211" s="284"/>
      <c r="N211" s="542"/>
      <c r="O211" s="543"/>
      <c r="P211" s="543"/>
      <c r="Q211" s="534"/>
      <c r="R211" s="544"/>
      <c r="S211" s="462"/>
      <c r="T211" s="534"/>
    </row>
    <row r="212" spans="1:20" ht="16.5" customHeight="1">
      <c r="A212" s="201"/>
      <c r="B212" s="315" t="s">
        <v>33</v>
      </c>
      <c r="C212" s="316"/>
      <c r="D212" s="317"/>
      <c r="E212" s="317"/>
      <c r="F212" s="318"/>
      <c r="G212" s="319">
        <v>4</v>
      </c>
      <c r="H212" s="320">
        <f aca="true" t="shared" si="21" ref="H212:H217">G212*30</f>
        <v>120</v>
      </c>
      <c r="I212" s="120"/>
      <c r="J212" s="187"/>
      <c r="K212" s="187"/>
      <c r="L212" s="187"/>
      <c r="M212" s="117"/>
      <c r="N212" s="545"/>
      <c r="O212" s="390"/>
      <c r="P212" s="390"/>
      <c r="Q212" s="546"/>
      <c r="R212" s="547"/>
      <c r="S212" s="548"/>
      <c r="T212" s="546"/>
    </row>
    <row r="213" spans="1:20" ht="16.5" customHeight="1">
      <c r="A213" s="202"/>
      <c r="B213" s="321" t="s">
        <v>246</v>
      </c>
      <c r="C213" s="322"/>
      <c r="D213" s="16"/>
      <c r="E213" s="16"/>
      <c r="F213" s="323"/>
      <c r="G213" s="324">
        <v>8</v>
      </c>
      <c r="H213" s="325">
        <f t="shared" si="21"/>
        <v>240</v>
      </c>
      <c r="I213" s="118"/>
      <c r="J213" s="7"/>
      <c r="K213" s="7"/>
      <c r="L213" s="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6" t="s">
        <v>33</v>
      </c>
      <c r="C214" s="322"/>
      <c r="D214" s="16"/>
      <c r="E214" s="16"/>
      <c r="F214" s="323"/>
      <c r="G214" s="327">
        <v>8</v>
      </c>
      <c r="H214" s="325">
        <f t="shared" si="21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1" t="s">
        <v>53</v>
      </c>
      <c r="C215" s="173"/>
      <c r="D215" s="7">
        <v>6</v>
      </c>
      <c r="E215" s="7"/>
      <c r="F215" s="175"/>
      <c r="G215" s="216">
        <v>3.5</v>
      </c>
      <c r="H215" s="217">
        <f t="shared" si="21"/>
        <v>105</v>
      </c>
      <c r="I215" s="118">
        <v>30</v>
      </c>
      <c r="J215" s="7"/>
      <c r="K215" s="7"/>
      <c r="L215" s="7">
        <v>30</v>
      </c>
      <c r="M215" s="33">
        <v>60</v>
      </c>
      <c r="N215" s="545"/>
      <c r="O215" s="390"/>
      <c r="P215" s="390"/>
      <c r="Q215" s="546"/>
      <c r="R215" s="547"/>
      <c r="S215" s="548"/>
      <c r="T215" s="546"/>
    </row>
    <row r="216" spans="1:20" ht="16.5" customHeight="1" thickBot="1">
      <c r="A216" s="202"/>
      <c r="B216" s="328" t="s">
        <v>54</v>
      </c>
      <c r="C216" s="173"/>
      <c r="D216" s="14"/>
      <c r="E216" s="14"/>
      <c r="F216" s="160"/>
      <c r="G216" s="329">
        <v>6.5</v>
      </c>
      <c r="H216" s="325">
        <f t="shared" si="21"/>
        <v>195</v>
      </c>
      <c r="I216" s="173"/>
      <c r="J216" s="14"/>
      <c r="K216" s="14"/>
      <c r="L216" s="14"/>
      <c r="M216" s="162"/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1949" t="s">
        <v>244</v>
      </c>
      <c r="B217" s="1950"/>
      <c r="C217" s="1950"/>
      <c r="D217" s="1950"/>
      <c r="E217" s="1950"/>
      <c r="F217" s="1950"/>
      <c r="G217" s="224">
        <f>G212+G214</f>
        <v>12</v>
      </c>
      <c r="H217" s="325">
        <f t="shared" si="21"/>
        <v>360</v>
      </c>
      <c r="I217" s="330"/>
      <c r="J217" s="331"/>
      <c r="K217" s="331"/>
      <c r="L217" s="331"/>
      <c r="M217" s="332"/>
      <c r="N217" s="549"/>
      <c r="O217" s="550"/>
      <c r="P217" s="550"/>
      <c r="Q217" s="551"/>
      <c r="R217" s="552"/>
      <c r="S217" s="30"/>
      <c r="T217" s="551"/>
    </row>
    <row r="218" spans="1:20" ht="16.5" customHeight="1" thickBot="1">
      <c r="A218" s="1990" t="s">
        <v>247</v>
      </c>
      <c r="B218" s="1991"/>
      <c r="C218" s="1991"/>
      <c r="D218" s="1991"/>
      <c r="E218" s="1991"/>
      <c r="F218" s="1991"/>
      <c r="G218" s="223">
        <f>G215+G216</f>
        <v>10</v>
      </c>
      <c r="H218" s="223">
        <f>H215+H216</f>
        <v>300</v>
      </c>
      <c r="I218" s="180">
        <f>I215</f>
        <v>30</v>
      </c>
      <c r="J218" s="181"/>
      <c r="K218" s="181"/>
      <c r="L218" s="181">
        <f>L215</f>
        <v>30</v>
      </c>
      <c r="M218" s="333">
        <f>M215</f>
        <v>60</v>
      </c>
      <c r="N218" s="553"/>
      <c r="O218" s="554"/>
      <c r="P218" s="554"/>
      <c r="Q218" s="555"/>
      <c r="R218" s="556"/>
      <c r="S218" s="557"/>
      <c r="T218" s="555"/>
    </row>
    <row r="219" spans="1:20" ht="16.5" customHeight="1" thickBot="1">
      <c r="A219" s="1955" t="s">
        <v>248</v>
      </c>
      <c r="B219" s="1956"/>
      <c r="C219" s="1956"/>
      <c r="D219" s="1956"/>
      <c r="E219" s="1956"/>
      <c r="F219" s="1956"/>
      <c r="G219" s="218">
        <f>G211+G213+G215+G216</f>
        <v>22</v>
      </c>
      <c r="H219" s="219">
        <f>H217+H218</f>
        <v>660</v>
      </c>
      <c r="I219" s="220">
        <f>SUM(I217:I218)</f>
        <v>30</v>
      </c>
      <c r="J219" s="221">
        <f>SUM(J217:J218)</f>
        <v>0</v>
      </c>
      <c r="K219" s="221">
        <f>SUM(K217:K218)</f>
        <v>0</v>
      </c>
      <c r="L219" s="221">
        <f>SUM(L217:L218)</f>
        <v>30</v>
      </c>
      <c r="M219" s="222">
        <f>SUM(M217:M218)</f>
        <v>60</v>
      </c>
      <c r="N219" s="549"/>
      <c r="O219" s="550"/>
      <c r="P219" s="550"/>
      <c r="Q219" s="551"/>
      <c r="R219" s="552"/>
      <c r="S219" s="30"/>
      <c r="T219" s="551"/>
    </row>
    <row r="220" spans="1:20" ht="16.5" customHeight="1">
      <c r="A220" s="473"/>
      <c r="B220" s="473"/>
      <c r="C220" s="473"/>
      <c r="D220" s="473"/>
      <c r="E220" s="473"/>
      <c r="F220" s="473"/>
      <c r="G220" s="558"/>
      <c r="H220" s="141"/>
      <c r="I220" s="141"/>
      <c r="J220" s="141"/>
      <c r="K220" s="141"/>
      <c r="L220" s="141"/>
      <c r="M220" s="141"/>
      <c r="N220" s="390"/>
      <c r="O220" s="390"/>
      <c r="P220" s="390"/>
      <c r="Q220" s="559"/>
      <c r="R220" s="548"/>
      <c r="S220" s="548"/>
      <c r="T220" s="559"/>
    </row>
    <row r="221" spans="1:20" ht="16.5" customHeight="1" thickBot="1">
      <c r="A221" s="1828" t="s">
        <v>100</v>
      </c>
      <c r="B221" s="1829"/>
      <c r="C221" s="1829"/>
      <c r="D221" s="1829"/>
      <c r="E221" s="1829"/>
      <c r="F221" s="1829"/>
      <c r="G221" s="1829"/>
      <c r="H221" s="1829"/>
      <c r="I221" s="1829"/>
      <c r="J221" s="1829"/>
      <c r="K221" s="1829"/>
      <c r="L221" s="1829"/>
      <c r="M221" s="1829"/>
      <c r="N221" s="1829"/>
      <c r="O221" s="1829"/>
      <c r="P221" s="1829"/>
      <c r="Q221" s="1829"/>
      <c r="R221" s="1829"/>
      <c r="S221" s="1829"/>
      <c r="T221" s="1829"/>
    </row>
    <row r="222" spans="1:20" ht="16.5" customHeight="1" thickBot="1">
      <c r="A222" s="552" t="s">
        <v>101</v>
      </c>
      <c r="B222" s="560" t="s">
        <v>47</v>
      </c>
      <c r="C222" s="331"/>
      <c r="D222" s="332"/>
      <c r="E222" s="561"/>
      <c r="F222" s="562"/>
      <c r="G222" s="225">
        <v>1.5</v>
      </c>
      <c r="H222" s="563">
        <f>PRODUCT(G222,30)</f>
        <v>45</v>
      </c>
      <c r="I222" s="564"/>
      <c r="J222" s="433"/>
      <c r="K222" s="433"/>
      <c r="L222" s="433"/>
      <c r="M222" s="565"/>
      <c r="N222" s="566"/>
      <c r="O222" s="1951"/>
      <c r="P222" s="1952"/>
      <c r="Q222" s="567"/>
      <c r="R222" s="568"/>
      <c r="S222" s="563"/>
      <c r="T222" s="569"/>
    </row>
    <row r="223" spans="1:20" ht="16.5" customHeight="1" thickBot="1">
      <c r="A223" s="1822" t="s">
        <v>136</v>
      </c>
      <c r="B223" s="1929"/>
      <c r="C223" s="1929"/>
      <c r="D223" s="1929"/>
      <c r="E223" s="1929"/>
      <c r="F223" s="1930"/>
      <c r="G223" s="570">
        <v>1.5</v>
      </c>
      <c r="H223" s="571">
        <f>PRODUCT(G223,30)</f>
        <v>45</v>
      </c>
      <c r="I223" s="572"/>
      <c r="J223" s="28"/>
      <c r="K223" s="28"/>
      <c r="L223" s="28"/>
      <c r="M223" s="573"/>
      <c r="N223" s="574"/>
      <c r="O223" s="1951"/>
      <c r="P223" s="1952"/>
      <c r="Q223" s="575"/>
      <c r="R223" s="568"/>
      <c r="S223" s="563"/>
      <c r="T223" s="569"/>
    </row>
    <row r="224" spans="1:20" ht="16.5" customHeight="1" thickBot="1">
      <c r="A224" s="1822"/>
      <c r="B224" s="1929"/>
      <c r="C224" s="1929"/>
      <c r="D224" s="1929"/>
      <c r="E224" s="1929"/>
      <c r="F224" s="1929"/>
      <c r="G224" s="1929"/>
      <c r="H224" s="1929"/>
      <c r="I224" s="1929"/>
      <c r="J224" s="1929"/>
      <c r="K224" s="1929"/>
      <c r="L224" s="1929"/>
      <c r="M224" s="1929"/>
      <c r="N224" s="1929"/>
      <c r="O224" s="1929"/>
      <c r="P224" s="1929"/>
      <c r="Q224" s="1929"/>
      <c r="R224" s="1929"/>
      <c r="S224" s="1929"/>
      <c r="T224" s="1930"/>
    </row>
    <row r="225" spans="1:20" ht="15.75">
      <c r="A225" s="1926" t="s">
        <v>272</v>
      </c>
      <c r="B225" s="1927"/>
      <c r="C225" s="1927"/>
      <c r="D225" s="1927"/>
      <c r="E225" s="1927"/>
      <c r="F225" s="1928"/>
      <c r="G225" s="576">
        <f>G226+G227</f>
        <v>216.5</v>
      </c>
      <c r="H225" s="577">
        <f>H226+H227</f>
        <v>6495</v>
      </c>
      <c r="I225" s="578"/>
      <c r="J225" s="579"/>
      <c r="K225" s="579"/>
      <c r="L225" s="579"/>
      <c r="M225" s="580"/>
      <c r="N225" s="581"/>
      <c r="O225" s="1953"/>
      <c r="P225" s="1954"/>
      <c r="Q225" s="582"/>
      <c r="R225" s="583"/>
      <c r="S225" s="342"/>
      <c r="T225" s="582"/>
    </row>
    <row r="226" spans="1:20" ht="15.75" customHeight="1" thickBot="1">
      <c r="A226" s="1993" t="s">
        <v>132</v>
      </c>
      <c r="B226" s="1994" t="s">
        <v>132</v>
      </c>
      <c r="C226" s="1994" t="s">
        <v>132</v>
      </c>
      <c r="D226" s="1994" t="s">
        <v>132</v>
      </c>
      <c r="E226" s="1994" t="s">
        <v>132</v>
      </c>
      <c r="F226" s="1995" t="s">
        <v>132</v>
      </c>
      <c r="G226" s="584">
        <f>G24+G68+G90+G217+G150</f>
        <v>86.5</v>
      </c>
      <c r="H226" s="585">
        <f>H24+H68+H90+H217+H150</f>
        <v>2595</v>
      </c>
      <c r="I226" s="338"/>
      <c r="J226" s="338"/>
      <c r="K226" s="338"/>
      <c r="L226" s="338"/>
      <c r="M226" s="586"/>
      <c r="N226" s="587"/>
      <c r="O226" s="1965"/>
      <c r="P226" s="1966"/>
      <c r="Q226" s="589"/>
      <c r="R226" s="588"/>
      <c r="S226" s="590"/>
      <c r="T226" s="591"/>
    </row>
    <row r="227" spans="1:20" ht="16.5" customHeight="1" thickBot="1">
      <c r="A227" s="1947" t="s">
        <v>133</v>
      </c>
      <c r="B227" s="1948" t="s">
        <v>133</v>
      </c>
      <c r="C227" s="1948" t="s">
        <v>133</v>
      </c>
      <c r="D227" s="1948" t="s">
        <v>133</v>
      </c>
      <c r="E227" s="1948" t="s">
        <v>133</v>
      </c>
      <c r="F227" s="2003" t="s">
        <v>133</v>
      </c>
      <c r="G227" s="226">
        <f aca="true" t="shared" si="22" ref="G227:N227">G25+G69+G91+G218+G223+G151</f>
        <v>130</v>
      </c>
      <c r="H227" s="227">
        <f t="shared" si="22"/>
        <v>3900</v>
      </c>
      <c r="I227" s="227">
        <f t="shared" si="22"/>
        <v>1576</v>
      </c>
      <c r="J227" s="227">
        <f t="shared" si="22"/>
        <v>725</v>
      </c>
      <c r="K227" s="227">
        <f t="shared" si="22"/>
        <v>327</v>
      </c>
      <c r="L227" s="227">
        <f t="shared" si="22"/>
        <v>524</v>
      </c>
      <c r="M227" s="227">
        <f t="shared" si="22"/>
        <v>2069</v>
      </c>
      <c r="N227" s="226">
        <f t="shared" si="22"/>
        <v>29</v>
      </c>
      <c r="O227" s="2013">
        <f>O25+O69+O91+O151</f>
        <v>27</v>
      </c>
      <c r="P227" s="2014"/>
      <c r="Q227" s="228">
        <f>Q25+Q69+Q91+Q151+Q219+Q222</f>
        <v>28</v>
      </c>
      <c r="R227" s="228">
        <f>R25+R69+R91+R151</f>
        <v>23</v>
      </c>
      <c r="S227" s="595">
        <f>S25+S69+S91+S116+S133+S134+S137+S143+S147</f>
        <v>22.333333333333336</v>
      </c>
      <c r="T227" s="228">
        <f>T25+T69+T91+T151</f>
        <v>16</v>
      </c>
    </row>
    <row r="228" spans="1:20" ht="16.5" thickBot="1">
      <c r="A228" s="1981" t="s">
        <v>180</v>
      </c>
      <c r="B228" s="1982"/>
      <c r="C228" s="1982"/>
      <c r="D228" s="1982"/>
      <c r="E228" s="1982"/>
      <c r="F228" s="1982"/>
      <c r="G228" s="1982"/>
      <c r="H228" s="1982"/>
      <c r="I228" s="1982"/>
      <c r="J228" s="1982"/>
      <c r="K228" s="1982"/>
      <c r="L228" s="1982"/>
      <c r="M228" s="2007"/>
      <c r="N228" s="225">
        <f>N227</f>
        <v>29</v>
      </c>
      <c r="O228" s="2013">
        <f>O227</f>
        <v>27</v>
      </c>
      <c r="P228" s="2014"/>
      <c r="Q228" s="229">
        <f>Q227</f>
        <v>28</v>
      </c>
      <c r="R228" s="592">
        <f>R227</f>
        <v>23</v>
      </c>
      <c r="S228" s="596">
        <f>S227</f>
        <v>22.333333333333336</v>
      </c>
      <c r="T228" s="592">
        <f>T227</f>
        <v>16</v>
      </c>
    </row>
    <row r="229" spans="1:20" ht="15.75">
      <c r="A229" s="2008" t="s">
        <v>22</v>
      </c>
      <c r="B229" s="2009"/>
      <c r="C229" s="2009"/>
      <c r="D229" s="2009"/>
      <c r="E229" s="2009"/>
      <c r="F229" s="2009"/>
      <c r="G229" s="2009"/>
      <c r="H229" s="2009"/>
      <c r="I229" s="2009"/>
      <c r="J229" s="2009"/>
      <c r="K229" s="2009"/>
      <c r="L229" s="2009"/>
      <c r="M229" s="2010"/>
      <c r="N229" s="138">
        <v>4</v>
      </c>
      <c r="O229" s="2005">
        <v>3</v>
      </c>
      <c r="P229" s="2006"/>
      <c r="Q229" s="139">
        <v>4</v>
      </c>
      <c r="R229" s="140">
        <v>4</v>
      </c>
      <c r="S229" s="141">
        <v>2</v>
      </c>
      <c r="T229" s="141">
        <v>1</v>
      </c>
    </row>
    <row r="230" spans="1:20" ht="16.5" customHeight="1">
      <c r="A230" s="1973" t="s">
        <v>23</v>
      </c>
      <c r="B230" s="1974"/>
      <c r="C230" s="1974"/>
      <c r="D230" s="1974"/>
      <c r="E230" s="1974"/>
      <c r="F230" s="1974"/>
      <c r="G230" s="1974"/>
      <c r="H230" s="1974"/>
      <c r="I230" s="1974"/>
      <c r="J230" s="1974"/>
      <c r="K230" s="1974"/>
      <c r="L230" s="1974"/>
      <c r="M230" s="2004"/>
      <c r="N230" s="102">
        <v>4</v>
      </c>
      <c r="O230" s="1975">
        <v>4</v>
      </c>
      <c r="P230" s="1976"/>
      <c r="Q230" s="103">
        <v>3</v>
      </c>
      <c r="R230" s="101">
        <v>1</v>
      </c>
      <c r="S230" s="8">
        <v>4</v>
      </c>
      <c r="T230" s="8">
        <v>3</v>
      </c>
    </row>
    <row r="231" spans="1:20" ht="15.75">
      <c r="A231" s="1973" t="s">
        <v>40</v>
      </c>
      <c r="B231" s="1974"/>
      <c r="C231" s="1974"/>
      <c r="D231" s="1974"/>
      <c r="E231" s="1974"/>
      <c r="F231" s="1974"/>
      <c r="G231" s="1974"/>
      <c r="H231" s="1974"/>
      <c r="I231" s="1974"/>
      <c r="J231" s="1974"/>
      <c r="K231" s="1974"/>
      <c r="L231" s="1974"/>
      <c r="M231" s="1974"/>
      <c r="N231" s="104"/>
      <c r="O231" s="2002"/>
      <c r="P231" s="2002"/>
      <c r="Q231" s="270"/>
      <c r="R231" s="101"/>
      <c r="S231" s="8">
        <v>1</v>
      </c>
      <c r="T231" s="8"/>
    </row>
    <row r="232" spans="1:20" ht="16.5" thickBot="1">
      <c r="A232" s="1973" t="s">
        <v>41</v>
      </c>
      <c r="B232" s="1974"/>
      <c r="C232" s="1974"/>
      <c r="D232" s="1974"/>
      <c r="E232" s="1974"/>
      <c r="F232" s="1974"/>
      <c r="G232" s="1974"/>
      <c r="H232" s="1974"/>
      <c r="I232" s="1974"/>
      <c r="J232" s="1974"/>
      <c r="K232" s="1974"/>
      <c r="L232" s="1974"/>
      <c r="M232" s="1974"/>
      <c r="N232" s="142"/>
      <c r="O232" s="1970"/>
      <c r="P232" s="1971"/>
      <c r="Q232" s="143">
        <v>1</v>
      </c>
      <c r="R232" s="144">
        <v>1</v>
      </c>
      <c r="S232" s="71"/>
      <c r="T232" s="71">
        <v>1</v>
      </c>
    </row>
    <row r="233" spans="14:21" ht="18.75" customHeight="1" thickBot="1">
      <c r="N233" s="1972">
        <f>G37+G82+G18+G22+G41+G44+G79+G85+G88+G47+G57+G60+G66+G109+G112+G118+G119+G122+G34+G76+G50+G27+G63</f>
        <v>67.5</v>
      </c>
      <c r="O233" s="1968"/>
      <c r="P233" s="1968"/>
      <c r="Q233" s="1969"/>
      <c r="R233" s="1967">
        <f>G14+G54+G115+G116+G123+G126+G129+G132+G133+G134+G135+G137+G139+G144+G215+G216+G222+G142+G143</f>
        <v>62.5</v>
      </c>
      <c r="S233" s="1968"/>
      <c r="T233" s="1969"/>
      <c r="U233" s="593">
        <f>N233+R233</f>
        <v>130</v>
      </c>
    </row>
    <row r="234" spans="2:16" ht="15.75">
      <c r="B234" s="334"/>
      <c r="C234" s="334"/>
      <c r="D234" s="334"/>
      <c r="E234" s="334"/>
      <c r="F234" s="334"/>
      <c r="G234" s="334"/>
      <c r="H234" s="334"/>
      <c r="I234" s="334"/>
      <c r="J234" s="334"/>
      <c r="O234" s="1977"/>
      <c r="P234" s="1977"/>
    </row>
    <row r="235" spans="1:20" ht="16.5" customHeight="1" thickBot="1">
      <c r="A235" s="1960"/>
      <c r="B235" s="1960"/>
      <c r="C235" s="1960"/>
      <c r="D235" s="1960"/>
      <c r="E235" s="1960"/>
      <c r="F235" s="1960"/>
      <c r="G235" s="1960"/>
      <c r="H235" s="1960"/>
      <c r="I235" s="1960"/>
      <c r="J235" s="1960"/>
      <c r="K235" s="1960"/>
      <c r="L235" s="1960"/>
      <c r="M235" s="1960"/>
      <c r="N235" s="1960"/>
      <c r="O235" s="1960"/>
      <c r="P235" s="1960"/>
      <c r="Q235" s="1960"/>
      <c r="R235" s="1960"/>
      <c r="S235" s="1960"/>
      <c r="T235" s="1960"/>
    </row>
    <row r="236" spans="1:20" ht="15.75">
      <c r="A236" s="1926" t="s">
        <v>271</v>
      </c>
      <c r="B236" s="1927"/>
      <c r="C236" s="1927"/>
      <c r="D236" s="1927"/>
      <c r="E236" s="1927"/>
      <c r="F236" s="1927"/>
      <c r="G236" s="576">
        <f>G237+G238</f>
        <v>212</v>
      </c>
      <c r="H236" s="577">
        <f>H237+H238</f>
        <v>6360</v>
      </c>
      <c r="I236" s="578"/>
      <c r="J236" s="579"/>
      <c r="K236" s="579"/>
      <c r="L236" s="579"/>
      <c r="M236" s="580"/>
      <c r="N236" s="581"/>
      <c r="O236" s="1980"/>
      <c r="P236" s="1980"/>
      <c r="Q236" s="582"/>
      <c r="R236" s="583"/>
      <c r="S236" s="342"/>
      <c r="T236" s="582"/>
    </row>
    <row r="237" spans="1:20" ht="16.5" customHeight="1" thickBot="1">
      <c r="A237" s="1993" t="s">
        <v>132</v>
      </c>
      <c r="B237" s="1994" t="s">
        <v>132</v>
      </c>
      <c r="C237" s="1994" t="s">
        <v>132</v>
      </c>
      <c r="D237" s="1994" t="s">
        <v>132</v>
      </c>
      <c r="E237" s="1994" t="s">
        <v>132</v>
      </c>
      <c r="F237" s="1994" t="s">
        <v>132</v>
      </c>
      <c r="G237" s="584">
        <f>G103+G24+G68+G208+G217</f>
        <v>80</v>
      </c>
      <c r="H237" s="585">
        <f>H103+H24+H68+H208+H217</f>
        <v>2400</v>
      </c>
      <c r="I237" s="338"/>
      <c r="J237" s="338"/>
      <c r="K237" s="338"/>
      <c r="L237" s="338"/>
      <c r="M237" s="586"/>
      <c r="N237" s="587"/>
      <c r="O237" s="1979"/>
      <c r="P237" s="1979"/>
      <c r="Q237" s="589"/>
      <c r="R237" s="588"/>
      <c r="S237" s="590"/>
      <c r="T237" s="591"/>
    </row>
    <row r="238" spans="1:20" ht="16.5" customHeight="1" thickBot="1">
      <c r="A238" s="1947" t="s">
        <v>133</v>
      </c>
      <c r="B238" s="1948" t="s">
        <v>133</v>
      </c>
      <c r="C238" s="1948" t="s">
        <v>133</v>
      </c>
      <c r="D238" s="1948" t="s">
        <v>133</v>
      </c>
      <c r="E238" s="1948" t="s">
        <v>133</v>
      </c>
      <c r="F238" s="1948" t="s">
        <v>133</v>
      </c>
      <c r="G238" s="226">
        <f aca="true" t="shared" si="23" ref="G238:M238">G104+G25+G69+G209+G218+G223</f>
        <v>132</v>
      </c>
      <c r="H238" s="227">
        <f t="shared" si="23"/>
        <v>3960</v>
      </c>
      <c r="I238" s="226">
        <f t="shared" si="23"/>
        <v>1660</v>
      </c>
      <c r="J238" s="227">
        <f t="shared" si="23"/>
        <v>931</v>
      </c>
      <c r="K238" s="227">
        <f t="shared" si="23"/>
        <v>355</v>
      </c>
      <c r="L238" s="227">
        <f t="shared" si="23"/>
        <v>374</v>
      </c>
      <c r="M238" s="227">
        <f t="shared" si="23"/>
        <v>2045</v>
      </c>
      <c r="N238" s="226">
        <f>N25+N69+N209+N218+N223+N104</f>
        <v>29</v>
      </c>
      <c r="O238" s="1978">
        <f>O25+O69+O209+O219+O223+O104</f>
        <v>28</v>
      </c>
      <c r="P238" s="1978"/>
      <c r="Q238" s="228">
        <f>Q25+Q69+Q104+Q209</f>
        <v>28</v>
      </c>
      <c r="R238" s="228">
        <f>R25+R69+R104+R209</f>
        <v>24</v>
      </c>
      <c r="S238" s="228">
        <f>S25+S69+S104+S209</f>
        <v>22</v>
      </c>
      <c r="T238" s="228">
        <f>T25+T69+T104+T209</f>
        <v>16</v>
      </c>
    </row>
    <row r="239" spans="1:20" ht="16.5" thickBot="1">
      <c r="A239" s="1981" t="s">
        <v>180</v>
      </c>
      <c r="B239" s="1982"/>
      <c r="C239" s="1982"/>
      <c r="D239" s="1982"/>
      <c r="E239" s="1982"/>
      <c r="F239" s="1982"/>
      <c r="G239" s="1983"/>
      <c r="H239" s="1983"/>
      <c r="I239" s="1983"/>
      <c r="J239" s="1983"/>
      <c r="K239" s="1983"/>
      <c r="L239" s="1983"/>
      <c r="M239" s="1983"/>
      <c r="N239" s="225">
        <f>N238</f>
        <v>29</v>
      </c>
      <c r="O239" s="1978">
        <f>O238</f>
        <v>28</v>
      </c>
      <c r="P239" s="1978"/>
      <c r="Q239" s="241">
        <f>Q238</f>
        <v>28</v>
      </c>
      <c r="R239" s="241">
        <f>R238</f>
        <v>24</v>
      </c>
      <c r="S239" s="241">
        <f>S238</f>
        <v>22</v>
      </c>
      <c r="T239" s="241">
        <f>T238</f>
        <v>16</v>
      </c>
    </row>
    <row r="240" spans="1:20" ht="15.75">
      <c r="A240" s="2000" t="s">
        <v>22</v>
      </c>
      <c r="B240" s="2001"/>
      <c r="C240" s="2001"/>
      <c r="D240" s="2001"/>
      <c r="E240" s="2001"/>
      <c r="F240" s="2001"/>
      <c r="G240" s="2001"/>
      <c r="H240" s="2001"/>
      <c r="I240" s="2001"/>
      <c r="J240" s="2001"/>
      <c r="K240" s="2001"/>
      <c r="L240" s="2001"/>
      <c r="M240" s="2001"/>
      <c r="N240" s="138">
        <v>4</v>
      </c>
      <c r="O240" s="1808">
        <v>2</v>
      </c>
      <c r="P240" s="1809"/>
      <c r="Q240" s="139">
        <v>3</v>
      </c>
      <c r="R240" s="140">
        <v>3</v>
      </c>
      <c r="S240" s="141">
        <v>3</v>
      </c>
      <c r="T240" s="141">
        <v>2</v>
      </c>
    </row>
    <row r="241" spans="1:20" ht="15.75">
      <c r="A241" s="1973" t="s">
        <v>23</v>
      </c>
      <c r="B241" s="1974"/>
      <c r="C241" s="1974"/>
      <c r="D241" s="1974"/>
      <c r="E241" s="1974"/>
      <c r="F241" s="1974"/>
      <c r="G241" s="1974"/>
      <c r="H241" s="1974"/>
      <c r="I241" s="1974"/>
      <c r="J241" s="1974"/>
      <c r="K241" s="1974"/>
      <c r="L241" s="1974"/>
      <c r="M241" s="1974"/>
      <c r="N241" s="102">
        <v>4</v>
      </c>
      <c r="O241" s="1975">
        <v>2</v>
      </c>
      <c r="P241" s="1976"/>
      <c r="Q241" s="103">
        <v>4</v>
      </c>
      <c r="R241" s="101">
        <v>4</v>
      </c>
      <c r="S241" s="8">
        <v>2</v>
      </c>
      <c r="T241" s="8">
        <v>2</v>
      </c>
    </row>
    <row r="242" spans="1:20" ht="15.75">
      <c r="A242" s="1973" t="s">
        <v>40</v>
      </c>
      <c r="B242" s="1974"/>
      <c r="C242" s="1974"/>
      <c r="D242" s="1974"/>
      <c r="E242" s="1974"/>
      <c r="F242" s="1974"/>
      <c r="G242" s="1974"/>
      <c r="H242" s="1974"/>
      <c r="I242" s="1974"/>
      <c r="J242" s="1974"/>
      <c r="K242" s="1974"/>
      <c r="L242" s="1974"/>
      <c r="M242" s="1974"/>
      <c r="N242" s="104"/>
      <c r="O242" s="2011"/>
      <c r="P242" s="2012"/>
      <c r="Q242" s="279">
        <v>1</v>
      </c>
      <c r="R242" s="101"/>
      <c r="S242" s="8">
        <v>1</v>
      </c>
      <c r="T242" s="8">
        <v>1</v>
      </c>
    </row>
    <row r="243" spans="1:20" ht="16.5" thickBot="1">
      <c r="A243" s="1973" t="s">
        <v>41</v>
      </c>
      <c r="B243" s="1974"/>
      <c r="C243" s="1974"/>
      <c r="D243" s="1974"/>
      <c r="E243" s="1974"/>
      <c r="F243" s="1974"/>
      <c r="G243" s="1974"/>
      <c r="H243" s="1974"/>
      <c r="I243" s="1974"/>
      <c r="J243" s="1974"/>
      <c r="K243" s="1974"/>
      <c r="L243" s="1974"/>
      <c r="M243" s="1974"/>
      <c r="N243" s="142"/>
      <c r="O243" s="1970"/>
      <c r="P243" s="1971"/>
      <c r="Q243" s="143"/>
      <c r="R243" s="144"/>
      <c r="S243" s="71">
        <v>1</v>
      </c>
      <c r="T243" s="71"/>
    </row>
    <row r="244" spans="14:21" ht="21.75" customHeight="1" thickBot="1">
      <c r="N244" s="1972">
        <f>G37+G63+G18+G22+G41+G44+G34+G50+G47+G57+G97+G98+G101+G60+G66+G189++G192+G196+G195+G201+G202+G200+G27</f>
        <v>67.5</v>
      </c>
      <c r="O244" s="1968"/>
      <c r="P244" s="1968"/>
      <c r="Q244" s="1969"/>
      <c r="R244" s="1967">
        <f>G14+G54+G153+G155+G156+G159+G162+G163+G166+G167+G168+G172+G173+G174+G177+G180+G183+G185+G186+G197+G205+G206+G215+G216+G222</f>
        <v>64.5</v>
      </c>
      <c r="S244" s="1968"/>
      <c r="T244" s="1969"/>
      <c r="U244" s="593">
        <f>N244+R244</f>
        <v>132</v>
      </c>
    </row>
    <row r="245" spans="2:16" ht="15.75">
      <c r="B245" s="334"/>
      <c r="C245" s="334"/>
      <c r="D245" s="1998"/>
      <c r="E245" s="1998"/>
      <c r="F245" s="1998"/>
      <c r="G245" s="334"/>
      <c r="H245" s="1998"/>
      <c r="I245" s="1998"/>
      <c r="J245" s="1998"/>
      <c r="O245" s="1960"/>
      <c r="P245" s="1960"/>
    </row>
    <row r="246" spans="15:16" ht="12.75">
      <c r="O246" s="1960"/>
      <c r="P246" s="1960"/>
    </row>
    <row r="247" spans="15:16" ht="12.75">
      <c r="O247" s="1960"/>
      <c r="P247" s="1960"/>
    </row>
    <row r="248" spans="2:10" ht="15.75">
      <c r="B248" s="334" t="s">
        <v>78</v>
      </c>
      <c r="D248" s="1996"/>
      <c r="E248" s="1996"/>
      <c r="F248" s="1996"/>
      <c r="H248" s="1998" t="s">
        <v>79</v>
      </c>
      <c r="I248" s="1999"/>
      <c r="J248" s="1999"/>
    </row>
    <row r="250" spans="2:10" ht="15.75">
      <c r="B250" s="334" t="s">
        <v>178</v>
      </c>
      <c r="D250" s="1996"/>
      <c r="E250" s="1996"/>
      <c r="F250" s="1996"/>
      <c r="H250" s="1997" t="s">
        <v>179</v>
      </c>
      <c r="I250" s="1997"/>
      <c r="J250" s="1997"/>
    </row>
    <row r="252" spans="2:10" ht="15.75">
      <c r="B252" s="334" t="s">
        <v>80</v>
      </c>
      <c r="D252" s="1996"/>
      <c r="E252" s="1996"/>
      <c r="F252" s="1996"/>
      <c r="G252" s="1997" t="s">
        <v>81</v>
      </c>
      <c r="H252" s="1997"/>
      <c r="I252" s="1997"/>
      <c r="J252" s="1997"/>
    </row>
  </sheetData>
  <sheetProtection/>
  <mergeCells count="210">
    <mergeCell ref="O48:P48"/>
    <mergeCell ref="O53:P53"/>
    <mergeCell ref="O54:P54"/>
    <mergeCell ref="O57:P57"/>
    <mergeCell ref="A92:T92"/>
    <mergeCell ref="O108:P108"/>
    <mergeCell ref="A104:F104"/>
    <mergeCell ref="O56:P56"/>
    <mergeCell ref="O67:P67"/>
    <mergeCell ref="O80:P80"/>
    <mergeCell ref="O32:P32"/>
    <mergeCell ref="O47:P47"/>
    <mergeCell ref="O51:P51"/>
    <mergeCell ref="O33:P33"/>
    <mergeCell ref="O39:P39"/>
    <mergeCell ref="O41:P41"/>
    <mergeCell ref="O42:P42"/>
    <mergeCell ref="O40:P40"/>
    <mergeCell ref="O34:P34"/>
    <mergeCell ref="O45:P45"/>
    <mergeCell ref="A150:F150"/>
    <mergeCell ref="O123:P123"/>
    <mergeCell ref="O246:P246"/>
    <mergeCell ref="H245:J245"/>
    <mergeCell ref="A243:M243"/>
    <mergeCell ref="A242:M242"/>
    <mergeCell ref="D245:F245"/>
    <mergeCell ref="O242:P242"/>
    <mergeCell ref="O227:P227"/>
    <mergeCell ref="O228:P228"/>
    <mergeCell ref="A232:M232"/>
    <mergeCell ref="O231:P231"/>
    <mergeCell ref="A227:F227"/>
    <mergeCell ref="O232:P232"/>
    <mergeCell ref="A231:M231"/>
    <mergeCell ref="A230:M230"/>
    <mergeCell ref="O230:P230"/>
    <mergeCell ref="O229:P229"/>
    <mergeCell ref="A228:M228"/>
    <mergeCell ref="A229:M229"/>
    <mergeCell ref="O151:P151"/>
    <mergeCell ref="A226:F226"/>
    <mergeCell ref="D252:F252"/>
    <mergeCell ref="G252:J252"/>
    <mergeCell ref="D248:F248"/>
    <mergeCell ref="H248:J248"/>
    <mergeCell ref="D250:F250"/>
    <mergeCell ref="H250:J250"/>
    <mergeCell ref="A240:M240"/>
    <mergeCell ref="A237:F237"/>
    <mergeCell ref="A235:T235"/>
    <mergeCell ref="A239:M239"/>
    <mergeCell ref="O239:P239"/>
    <mergeCell ref="A151:F151"/>
    <mergeCell ref="O222:P222"/>
    <mergeCell ref="A208:F208"/>
    <mergeCell ref="A209:F209"/>
    <mergeCell ref="A152:T152"/>
    <mergeCell ref="A218:F218"/>
    <mergeCell ref="A207:F207"/>
    <mergeCell ref="O243:P243"/>
    <mergeCell ref="N244:Q244"/>
    <mergeCell ref="A241:M241"/>
    <mergeCell ref="R233:T233"/>
    <mergeCell ref="O241:P241"/>
    <mergeCell ref="N233:Q233"/>
    <mergeCell ref="O234:P234"/>
    <mergeCell ref="O238:P238"/>
    <mergeCell ref="O237:P237"/>
    <mergeCell ref="O236:P236"/>
    <mergeCell ref="A219:F219"/>
    <mergeCell ref="A106:T106"/>
    <mergeCell ref="O87:P87"/>
    <mergeCell ref="O247:P247"/>
    <mergeCell ref="O245:P245"/>
    <mergeCell ref="O240:P240"/>
    <mergeCell ref="A210:T210"/>
    <mergeCell ref="O226:P226"/>
    <mergeCell ref="A236:F236"/>
    <mergeCell ref="R244:T244"/>
    <mergeCell ref="O118:P118"/>
    <mergeCell ref="O115:P115"/>
    <mergeCell ref="A238:F238"/>
    <mergeCell ref="O85:P85"/>
    <mergeCell ref="A90:F90"/>
    <mergeCell ref="A217:F217"/>
    <mergeCell ref="O223:P223"/>
    <mergeCell ref="O225:P225"/>
    <mergeCell ref="A221:T221"/>
    <mergeCell ref="O132:P132"/>
    <mergeCell ref="A141:T141"/>
    <mergeCell ref="O139:P139"/>
    <mergeCell ref="O133:P133"/>
    <mergeCell ref="A67:F67"/>
    <mergeCell ref="A149:F149"/>
    <mergeCell ref="A145:T145"/>
    <mergeCell ref="O130:P130"/>
    <mergeCell ref="O77:P77"/>
    <mergeCell ref="O82:P82"/>
    <mergeCell ref="O119:P119"/>
    <mergeCell ref="O110:P110"/>
    <mergeCell ref="O114:P114"/>
    <mergeCell ref="O88:P88"/>
    <mergeCell ref="O116:P116"/>
    <mergeCell ref="O107:P107"/>
    <mergeCell ref="O109:P109"/>
    <mergeCell ref="A225:F225"/>
    <mergeCell ref="A223:F223"/>
    <mergeCell ref="A224:T224"/>
    <mergeCell ref="O120:P120"/>
    <mergeCell ref="A91:F91"/>
    <mergeCell ref="O147:P147"/>
    <mergeCell ref="O137:P137"/>
    <mergeCell ref="O146:P146"/>
    <mergeCell ref="O125:P125"/>
    <mergeCell ref="O127:P127"/>
    <mergeCell ref="O20:P20"/>
    <mergeCell ref="O17:P17"/>
    <mergeCell ref="O18:P18"/>
    <mergeCell ref="O16:P16"/>
    <mergeCell ref="O8:P8"/>
    <mergeCell ref="A9:T9"/>
    <mergeCell ref="O13:P13"/>
    <mergeCell ref="O12:P12"/>
    <mergeCell ref="A10:T10"/>
    <mergeCell ref="A23:F23"/>
    <mergeCell ref="A1:T1"/>
    <mergeCell ref="N2:T3"/>
    <mergeCell ref="I3:L3"/>
    <mergeCell ref="G2:G7"/>
    <mergeCell ref="H2:M2"/>
    <mergeCell ref="M3:M7"/>
    <mergeCell ref="N6:T6"/>
    <mergeCell ref="C4:C7"/>
    <mergeCell ref="E8:F8"/>
    <mergeCell ref="D4:D7"/>
    <mergeCell ref="N4:Q4"/>
    <mergeCell ref="B2:B7"/>
    <mergeCell ref="O11:P11"/>
    <mergeCell ref="A2:A7"/>
    <mergeCell ref="F5:F7"/>
    <mergeCell ref="L4:L7"/>
    <mergeCell ref="C2:F3"/>
    <mergeCell ref="E5:E7"/>
    <mergeCell ref="R4:T4"/>
    <mergeCell ref="A29:C30"/>
    <mergeCell ref="O38:P38"/>
    <mergeCell ref="E4:F4"/>
    <mergeCell ref="H3:H7"/>
    <mergeCell ref="I4:I7"/>
    <mergeCell ref="J4:J7"/>
    <mergeCell ref="O5:P5"/>
    <mergeCell ref="K4:K7"/>
    <mergeCell ref="O7:P7"/>
    <mergeCell ref="A31:T31"/>
    <mergeCell ref="O23:P23"/>
    <mergeCell ref="O46:P46"/>
    <mergeCell ref="O14:P14"/>
    <mergeCell ref="O15:P15"/>
    <mergeCell ref="O19:P19"/>
    <mergeCell ref="O30:P30"/>
    <mergeCell ref="O43:P43"/>
    <mergeCell ref="O21:P21"/>
    <mergeCell ref="O26:P26"/>
    <mergeCell ref="O59:P59"/>
    <mergeCell ref="O60:P60"/>
    <mergeCell ref="O65:P65"/>
    <mergeCell ref="O64:P64"/>
    <mergeCell ref="O69:P69"/>
    <mergeCell ref="O68:P68"/>
    <mergeCell ref="O22:P22"/>
    <mergeCell ref="A68:F68"/>
    <mergeCell ref="O52:P52"/>
    <mergeCell ref="O66:P66"/>
    <mergeCell ref="A25:F25"/>
    <mergeCell ref="O24:P24"/>
    <mergeCell ref="O25:P25"/>
    <mergeCell ref="O44:P44"/>
    <mergeCell ref="A24:F24"/>
    <mergeCell ref="O58:P58"/>
    <mergeCell ref="O74:P74"/>
    <mergeCell ref="O75:P75"/>
    <mergeCell ref="O86:P86"/>
    <mergeCell ref="A69:F69"/>
    <mergeCell ref="A70:T70"/>
    <mergeCell ref="O84:P84"/>
    <mergeCell ref="A71:T71"/>
    <mergeCell ref="O83:P83"/>
    <mergeCell ref="A72:T72"/>
    <mergeCell ref="O81:P81"/>
    <mergeCell ref="A26:B26"/>
    <mergeCell ref="O122:P122"/>
    <mergeCell ref="O124:P124"/>
    <mergeCell ref="O55:P55"/>
    <mergeCell ref="A103:F103"/>
    <mergeCell ref="O128:P128"/>
    <mergeCell ref="O76:P76"/>
    <mergeCell ref="A89:F89"/>
    <mergeCell ref="O126:P126"/>
    <mergeCell ref="A73:T73"/>
    <mergeCell ref="O150:P150"/>
    <mergeCell ref="O149:P149"/>
    <mergeCell ref="A93:T93"/>
    <mergeCell ref="A102:F102"/>
    <mergeCell ref="A105:T105"/>
    <mergeCell ref="O113:P113"/>
    <mergeCell ref="O121:P121"/>
    <mergeCell ref="O129:P129"/>
    <mergeCell ref="O148:P148"/>
    <mergeCell ref="O117:P11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6" manualBreakCount="6">
    <brk id="41" max="19" man="1"/>
    <brk id="76" max="19" man="1"/>
    <brk id="115" max="19" man="1"/>
    <brk id="144" max="255" man="1"/>
    <brk id="179" max="19" man="1"/>
    <brk id="2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85" zoomScaleNormal="75" zoomScaleSheetLayoutView="85" zoomScalePageLayoutView="0" workbookViewId="0" topLeftCell="A12">
      <selection activeCell="AP32" sqref="AP32:AW35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042"/>
      <c r="B2" s="2042"/>
      <c r="C2" s="2042"/>
      <c r="D2" s="2042"/>
      <c r="E2" s="2042"/>
      <c r="F2" s="2042"/>
      <c r="G2" s="2042"/>
      <c r="H2" s="2042"/>
      <c r="I2" s="2042"/>
      <c r="J2" s="2042"/>
      <c r="K2" s="2042"/>
      <c r="L2" s="2042"/>
      <c r="M2" s="2042"/>
      <c r="N2" s="2042"/>
      <c r="O2" s="2042"/>
      <c r="P2" s="2036" t="s">
        <v>68</v>
      </c>
      <c r="Q2" s="2036"/>
      <c r="R2" s="2036"/>
      <c r="S2" s="2036"/>
      <c r="T2" s="2036"/>
      <c r="U2" s="2036"/>
      <c r="V2" s="2036"/>
      <c r="W2" s="2036"/>
      <c r="X2" s="2036"/>
      <c r="Y2" s="2036"/>
      <c r="Z2" s="2036"/>
      <c r="AA2" s="2036"/>
      <c r="AB2" s="2036"/>
      <c r="AC2" s="2036"/>
      <c r="AD2" s="2036"/>
      <c r="AE2" s="2036"/>
      <c r="AF2" s="2036"/>
      <c r="AG2" s="2036"/>
      <c r="AH2" s="2036"/>
      <c r="AI2" s="2036"/>
      <c r="AJ2" s="2036"/>
      <c r="AK2" s="2036"/>
      <c r="AL2" s="2036"/>
      <c r="AM2" s="2036"/>
      <c r="AN2" s="20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6.25">
      <c r="A3" s="2037" t="s">
        <v>331</v>
      </c>
      <c r="B3" s="2037"/>
      <c r="C3" s="2037"/>
      <c r="D3" s="2037"/>
      <c r="E3" s="2037"/>
      <c r="F3" s="2037"/>
      <c r="G3" s="2037"/>
      <c r="H3" s="2037"/>
      <c r="I3" s="2037"/>
      <c r="J3" s="2037"/>
      <c r="K3" s="2037"/>
      <c r="L3" s="2037"/>
      <c r="M3" s="2037"/>
      <c r="N3" s="2037"/>
      <c r="O3" s="20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ht="27">
      <c r="A4" s="2037" t="s">
        <v>332</v>
      </c>
      <c r="B4" s="2037"/>
      <c r="C4" s="2037"/>
      <c r="D4" s="2037"/>
      <c r="E4" s="2037"/>
      <c r="F4" s="2037"/>
      <c r="G4" s="2037"/>
      <c r="H4" s="2037"/>
      <c r="I4" s="2037"/>
      <c r="J4" s="2037"/>
      <c r="K4" s="2037"/>
      <c r="L4" s="2037"/>
      <c r="M4" s="2037"/>
      <c r="N4" s="2037"/>
      <c r="O4" s="2037"/>
      <c r="P4" s="2038" t="s">
        <v>13</v>
      </c>
      <c r="Q4" s="2039"/>
      <c r="R4" s="2039"/>
      <c r="S4" s="2039"/>
      <c r="T4" s="2039"/>
      <c r="U4" s="2039"/>
      <c r="V4" s="2039"/>
      <c r="W4" s="2039"/>
      <c r="X4" s="2039"/>
      <c r="Y4" s="2039"/>
      <c r="Z4" s="2039"/>
      <c r="AA4" s="2039"/>
      <c r="AB4" s="2039"/>
      <c r="AC4" s="2039"/>
      <c r="AD4" s="2039"/>
      <c r="AE4" s="2039"/>
      <c r="AF4" s="2039"/>
      <c r="AG4" s="2039"/>
      <c r="AH4" s="2039"/>
      <c r="AI4" s="2039"/>
      <c r="AJ4" s="2039"/>
      <c r="AK4" s="2039"/>
      <c r="AL4" s="2039"/>
      <c r="AM4" s="2039"/>
      <c r="AN4" s="2040" t="s">
        <v>330</v>
      </c>
      <c r="AO4" s="2041"/>
      <c r="AP4" s="2041"/>
      <c r="AQ4" s="2041"/>
      <c r="AR4" s="2041"/>
      <c r="AS4" s="2041"/>
      <c r="AT4" s="2041"/>
      <c r="AU4" s="2041"/>
      <c r="AV4" s="2041"/>
      <c r="AW4" s="2041"/>
      <c r="AX4" s="2041"/>
      <c r="AY4" s="2041"/>
      <c r="AZ4" s="2041"/>
      <c r="BA4" s="2041"/>
    </row>
    <row r="5" spans="1:53" ht="30.75" customHeight="1">
      <c r="A5" s="2037" t="s">
        <v>545</v>
      </c>
      <c r="B5" s="2037"/>
      <c r="C5" s="2037"/>
      <c r="D5" s="2037"/>
      <c r="E5" s="2037"/>
      <c r="F5" s="2037"/>
      <c r="G5" s="2037"/>
      <c r="H5" s="2037"/>
      <c r="I5" s="2037"/>
      <c r="J5" s="2037"/>
      <c r="K5" s="2037"/>
      <c r="L5" s="2037"/>
      <c r="M5" s="2037"/>
      <c r="N5" s="2037"/>
      <c r="O5" s="2037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2041"/>
      <c r="AO5" s="2041"/>
      <c r="AP5" s="2041"/>
      <c r="AQ5" s="2041"/>
      <c r="AR5" s="2041"/>
      <c r="AS5" s="2041"/>
      <c r="AT5" s="2041"/>
      <c r="AU5" s="2041"/>
      <c r="AV5" s="2041"/>
      <c r="AW5" s="2041"/>
      <c r="AX5" s="2041"/>
      <c r="AY5" s="2041"/>
      <c r="AZ5" s="2041"/>
      <c r="BA5" s="2041"/>
    </row>
    <row r="6" spans="1:53" ht="26.25">
      <c r="A6" s="2045" t="s">
        <v>546</v>
      </c>
      <c r="B6" s="2045"/>
      <c r="C6" s="2045"/>
      <c r="D6" s="2045"/>
      <c r="E6" s="2045"/>
      <c r="F6" s="2045"/>
      <c r="G6" s="2045"/>
      <c r="H6" s="2045"/>
      <c r="I6" s="2045"/>
      <c r="J6" s="2045"/>
      <c r="K6" s="2045"/>
      <c r="L6" s="2045"/>
      <c r="M6" s="2045"/>
      <c r="N6" s="2045"/>
      <c r="O6" s="2045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/>
      <c r="AN6" s="2043" t="s">
        <v>394</v>
      </c>
      <c r="AO6" s="2044"/>
      <c r="AP6" s="2044"/>
      <c r="AQ6" s="2044"/>
      <c r="AR6" s="2044"/>
      <c r="AS6" s="2044"/>
      <c r="AT6" s="2044"/>
      <c r="AU6" s="2044"/>
      <c r="AV6" s="2044"/>
      <c r="AW6" s="2044"/>
      <c r="AX6" s="2044"/>
      <c r="AY6" s="2044"/>
      <c r="AZ6" s="2044"/>
      <c r="BA6" s="2044"/>
    </row>
    <row r="7" spans="1:53" ht="26.25">
      <c r="A7" s="689"/>
      <c r="B7" s="689"/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/>
      <c r="AN7" s="2046" t="s">
        <v>334</v>
      </c>
      <c r="AO7" s="2044"/>
      <c r="AP7" s="2044"/>
      <c r="AQ7" s="2044"/>
      <c r="AR7" s="2044"/>
      <c r="AS7" s="2044"/>
      <c r="AT7" s="2044"/>
      <c r="AU7" s="2044"/>
      <c r="AV7" s="2044"/>
      <c r="AW7" s="2044"/>
      <c r="AX7" s="2044"/>
      <c r="AY7" s="2044"/>
      <c r="AZ7" s="2044"/>
      <c r="BA7" s="2044"/>
    </row>
    <row r="8" spans="1:53" ht="33" customHeight="1">
      <c r="A8" s="2047" t="s">
        <v>24</v>
      </c>
      <c r="B8" s="2047"/>
      <c r="C8" s="2047"/>
      <c r="D8" s="2047"/>
      <c r="E8" s="2047"/>
      <c r="F8" s="2047"/>
      <c r="G8" s="2047"/>
      <c r="H8" s="2047"/>
      <c r="I8" s="2047"/>
      <c r="J8" s="2047"/>
      <c r="K8" s="2047"/>
      <c r="L8" s="2047"/>
      <c r="M8" s="2047"/>
      <c r="N8" s="2047"/>
      <c r="O8" s="2047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2044"/>
      <c r="AO8" s="2044"/>
      <c r="AP8" s="2044"/>
      <c r="AQ8" s="2044"/>
      <c r="AR8" s="2044"/>
      <c r="AS8" s="2044"/>
      <c r="AT8" s="2044"/>
      <c r="AU8" s="2044"/>
      <c r="AV8" s="2044"/>
      <c r="AW8" s="2044"/>
      <c r="AX8" s="2044"/>
      <c r="AY8" s="2044"/>
      <c r="AZ8" s="2044"/>
      <c r="BA8" s="2044"/>
    </row>
    <row r="9" spans="1:53" ht="25.5" customHeight="1">
      <c r="A9" s="2037" t="s">
        <v>333</v>
      </c>
      <c r="B9" s="2037"/>
      <c r="C9" s="2037"/>
      <c r="D9" s="2037"/>
      <c r="E9" s="2037"/>
      <c r="F9" s="2037"/>
      <c r="G9" s="2037"/>
      <c r="H9" s="2037"/>
      <c r="I9" s="2037"/>
      <c r="J9" s="2037"/>
      <c r="K9" s="2037"/>
      <c r="L9" s="2037"/>
      <c r="M9" s="2037"/>
      <c r="N9" s="2037"/>
      <c r="O9" s="2037"/>
      <c r="P9" s="2049" t="s">
        <v>69</v>
      </c>
      <c r="Q9" s="2049"/>
      <c r="R9" s="2049"/>
      <c r="S9" s="2049"/>
      <c r="T9" s="2049"/>
      <c r="U9" s="2049"/>
      <c r="V9" s="2049"/>
      <c r="W9" s="2049"/>
      <c r="X9" s="2049"/>
      <c r="Y9" s="2049"/>
      <c r="Z9" s="2049"/>
      <c r="AA9" s="2049"/>
      <c r="AB9" s="2049"/>
      <c r="AC9" s="2049"/>
      <c r="AD9" s="2049"/>
      <c r="AE9" s="2049"/>
      <c r="AF9" s="2049"/>
      <c r="AG9" s="2049"/>
      <c r="AH9" s="2049"/>
      <c r="AI9" s="2049"/>
      <c r="AJ9" s="2049"/>
      <c r="AK9" s="2049"/>
      <c r="AL9" s="2049"/>
      <c r="AM9" s="2049"/>
      <c r="AN9" s="2022"/>
      <c r="AO9" s="2023"/>
      <c r="AP9" s="2023"/>
      <c r="AQ9" s="2023"/>
      <c r="AR9" s="2023"/>
      <c r="AS9" s="2023"/>
      <c r="AT9" s="2023"/>
      <c r="AU9" s="2023"/>
      <c r="AV9" s="2023"/>
      <c r="AW9" s="2023"/>
      <c r="AX9" s="2023"/>
      <c r="AY9" s="2023"/>
      <c r="AZ9" s="2023"/>
      <c r="BA9" s="2023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048" t="s">
        <v>530</v>
      </c>
      <c r="Q10" s="2048"/>
      <c r="R10" s="2048"/>
      <c r="S10" s="2048"/>
      <c r="T10" s="2048"/>
      <c r="U10" s="2048"/>
      <c r="V10" s="2048"/>
      <c r="W10" s="2048"/>
      <c r="X10" s="2048"/>
      <c r="Y10" s="2048"/>
      <c r="Z10" s="2048"/>
      <c r="AA10" s="2048"/>
      <c r="AB10" s="2048"/>
      <c r="AC10" s="2048"/>
      <c r="AD10" s="2048"/>
      <c r="AE10" s="2048"/>
      <c r="AF10" s="2048"/>
      <c r="AG10" s="2048"/>
      <c r="AH10" s="2048"/>
      <c r="AI10" s="2048"/>
      <c r="AJ10" s="2048"/>
      <c r="AK10" s="2048"/>
      <c r="AL10" s="2048"/>
      <c r="AM10" s="40"/>
      <c r="AN10" s="2022"/>
      <c r="AO10" s="2023"/>
      <c r="AP10" s="2023"/>
      <c r="AQ10" s="2023"/>
      <c r="AR10" s="2023"/>
      <c r="AS10" s="2023"/>
      <c r="AT10" s="2023"/>
      <c r="AU10" s="2023"/>
      <c r="AV10" s="2023"/>
      <c r="AW10" s="2023"/>
      <c r="AX10" s="2023"/>
      <c r="AY10" s="2023"/>
      <c r="AZ10" s="2023"/>
      <c r="BA10" s="2023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048" t="s">
        <v>388</v>
      </c>
      <c r="Q11" s="2048"/>
      <c r="R11" s="2048"/>
      <c r="S11" s="2048"/>
      <c r="T11" s="2048"/>
      <c r="U11" s="2048"/>
      <c r="V11" s="2048"/>
      <c r="W11" s="2048"/>
      <c r="X11" s="2048"/>
      <c r="Y11" s="2048"/>
      <c r="Z11" s="2048"/>
      <c r="AA11" s="2048"/>
      <c r="AB11" s="2048"/>
      <c r="AC11" s="2048"/>
      <c r="AD11" s="2048"/>
      <c r="AE11" s="2048"/>
      <c r="AF11" s="2048"/>
      <c r="AG11" s="2048"/>
      <c r="AH11" s="2048"/>
      <c r="AI11" s="2048"/>
      <c r="AJ11" s="2048"/>
      <c r="AK11" s="2048"/>
      <c r="AL11" s="40"/>
      <c r="AM11" s="40"/>
      <c r="AN11" s="2022"/>
      <c r="AO11" s="2023"/>
      <c r="AP11" s="2023"/>
      <c r="AQ11" s="2023"/>
      <c r="AR11" s="2023"/>
      <c r="AS11" s="2023"/>
      <c r="AT11" s="2023"/>
      <c r="AU11" s="2023"/>
      <c r="AV11" s="2023"/>
      <c r="AW11" s="2023"/>
      <c r="AX11" s="2023"/>
      <c r="AY11" s="2023"/>
      <c r="AZ11" s="2023"/>
      <c r="BA11" s="2023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048" t="s">
        <v>266</v>
      </c>
      <c r="Q12" s="2048"/>
      <c r="R12" s="2048"/>
      <c r="S12" s="2048"/>
      <c r="T12" s="2048"/>
      <c r="U12" s="2048"/>
      <c r="V12" s="2048"/>
      <c r="W12" s="2048"/>
      <c r="X12" s="2048"/>
      <c r="Y12" s="2048"/>
      <c r="Z12" s="2048"/>
      <c r="AA12" s="2048"/>
      <c r="AB12" s="2048"/>
      <c r="AC12" s="2048"/>
      <c r="AD12" s="2048"/>
      <c r="AE12" s="2048"/>
      <c r="AF12" s="2048"/>
      <c r="AG12" s="2048"/>
      <c r="AH12" s="2048"/>
      <c r="AI12" s="2120"/>
      <c r="AJ12" s="2120"/>
      <c r="AK12" s="2120"/>
      <c r="AL12" s="40"/>
      <c r="AM12" s="40"/>
      <c r="AN12" s="2135"/>
      <c r="AO12" s="2136"/>
      <c r="AP12" s="2136"/>
      <c r="AQ12" s="2136"/>
      <c r="AR12" s="2136"/>
      <c r="AS12" s="2136"/>
      <c r="AT12" s="2136"/>
      <c r="AU12" s="2136"/>
      <c r="AV12" s="2136"/>
      <c r="AW12" s="2136"/>
      <c r="AX12" s="2136"/>
      <c r="AY12" s="2136"/>
      <c r="AZ12" s="2136"/>
      <c r="BA12" s="2136"/>
    </row>
    <row r="13" spans="1:53" ht="32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137" t="s">
        <v>389</v>
      </c>
      <c r="Q13" s="2137"/>
      <c r="R13" s="2137"/>
      <c r="S13" s="2137"/>
      <c r="T13" s="2137"/>
      <c r="U13" s="2137"/>
      <c r="V13" s="2137"/>
      <c r="W13" s="2137"/>
      <c r="X13" s="2137"/>
      <c r="Y13" s="2137"/>
      <c r="Z13" s="2137"/>
      <c r="AA13" s="2137"/>
      <c r="AB13" s="2137"/>
      <c r="AC13" s="2137"/>
      <c r="AD13" s="2137"/>
      <c r="AE13" s="2137"/>
      <c r="AF13" s="2137"/>
      <c r="AG13" s="2138"/>
      <c r="AH13" s="2138"/>
      <c r="AI13" s="2138"/>
      <c r="AJ13" s="2138"/>
      <c r="AK13" s="2138"/>
      <c r="AL13" s="43"/>
      <c r="AM13" s="43"/>
      <c r="AN13" s="2136"/>
      <c r="AO13" s="2136"/>
      <c r="AP13" s="2136"/>
      <c r="AQ13" s="2136"/>
      <c r="AR13" s="2136"/>
      <c r="AS13" s="2136"/>
      <c r="AT13" s="2136"/>
      <c r="AU13" s="2136"/>
      <c r="AV13" s="2136"/>
      <c r="AW13" s="2136"/>
      <c r="AX13" s="2136"/>
      <c r="AY13" s="2136"/>
      <c r="AZ13" s="2136"/>
      <c r="BA13" s="2136"/>
    </row>
    <row r="14" spans="1:53" ht="2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121" t="s">
        <v>390</v>
      </c>
      <c r="Q14" s="2121"/>
      <c r="R14" s="2121"/>
      <c r="S14" s="2121"/>
      <c r="T14" s="2121"/>
      <c r="U14" s="2121"/>
      <c r="V14" s="2121"/>
      <c r="W14" s="2121"/>
      <c r="X14" s="2121"/>
      <c r="Y14" s="2121"/>
      <c r="Z14" s="2121"/>
      <c r="AA14" s="2121"/>
      <c r="AB14" s="2121"/>
      <c r="AC14" s="2121"/>
      <c r="AD14" s="2121"/>
      <c r="AE14" s="2121"/>
      <c r="AF14" s="2121"/>
      <c r="AG14" s="2122"/>
      <c r="AH14" s="2122"/>
      <c r="AI14" s="2122"/>
      <c r="AJ14" s="2122"/>
      <c r="AK14" s="2122"/>
      <c r="AL14" s="2122"/>
      <c r="AM14" s="44"/>
      <c r="AN14" s="2022"/>
      <c r="AO14" s="2023"/>
      <c r="AP14" s="2023"/>
      <c r="AQ14" s="2023"/>
      <c r="AR14" s="2023"/>
      <c r="AS14" s="2023"/>
      <c r="AT14" s="2023"/>
      <c r="AU14" s="2023"/>
      <c r="AV14" s="2023"/>
      <c r="AW14" s="2023"/>
      <c r="AX14" s="2023"/>
      <c r="AY14" s="2023"/>
      <c r="AZ14" s="2023"/>
      <c r="BA14" s="2023"/>
    </row>
    <row r="15" spans="1:53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140"/>
      <c r="Q15" s="2141"/>
      <c r="R15" s="2141"/>
      <c r="S15" s="2141"/>
      <c r="T15" s="2141"/>
      <c r="U15" s="2141"/>
      <c r="V15" s="2141"/>
      <c r="W15" s="2141"/>
      <c r="X15" s="2141"/>
      <c r="Y15" s="2141"/>
      <c r="Z15" s="2141"/>
      <c r="AA15" s="2141"/>
      <c r="AB15" s="2141"/>
      <c r="AC15" s="2141"/>
      <c r="AD15" s="2141"/>
      <c r="AE15" s="2141"/>
      <c r="AF15" s="2141"/>
      <c r="AG15" s="2141"/>
      <c r="AH15" s="2141"/>
      <c r="AI15" s="2141"/>
      <c r="AJ15" s="2141"/>
      <c r="AK15" s="2141"/>
      <c r="AL15" s="2"/>
      <c r="AM15" s="2"/>
      <c r="AN15" s="2022"/>
      <c r="AO15" s="2023"/>
      <c r="AP15" s="2023"/>
      <c r="AQ15" s="2023"/>
      <c r="AR15" s="2023"/>
      <c r="AS15" s="2023"/>
      <c r="AT15" s="2023"/>
      <c r="AU15" s="2023"/>
      <c r="AV15" s="2023"/>
      <c r="AW15" s="2023"/>
      <c r="AX15" s="2023"/>
      <c r="AY15" s="2023"/>
      <c r="AZ15" s="2023"/>
      <c r="BA15" s="2023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141"/>
      <c r="Q16" s="2141"/>
      <c r="R16" s="2141"/>
      <c r="S16" s="2141"/>
      <c r="T16" s="2141"/>
      <c r="U16" s="2141"/>
      <c r="V16" s="2141"/>
      <c r="W16" s="2141"/>
      <c r="X16" s="2141"/>
      <c r="Y16" s="2141"/>
      <c r="Z16" s="2141"/>
      <c r="AA16" s="2141"/>
      <c r="AB16" s="2141"/>
      <c r="AC16" s="2141"/>
      <c r="AD16" s="2141"/>
      <c r="AE16" s="2141"/>
      <c r="AF16" s="2141"/>
      <c r="AG16" s="2141"/>
      <c r="AH16" s="2141"/>
      <c r="AI16" s="2141"/>
      <c r="AJ16" s="2141"/>
      <c r="AK16" s="2141"/>
      <c r="AL16" s="2"/>
      <c r="AM16" s="2"/>
      <c r="AN16" s="2023"/>
      <c r="AO16" s="2023"/>
      <c r="AP16" s="2023"/>
      <c r="AQ16" s="2023"/>
      <c r="AR16" s="2023"/>
      <c r="AS16" s="2023"/>
      <c r="AT16" s="2023"/>
      <c r="AU16" s="2023"/>
      <c r="AV16" s="2023"/>
      <c r="AW16" s="2023"/>
      <c r="AX16" s="2023"/>
      <c r="AY16" s="2023"/>
      <c r="AZ16" s="2023"/>
      <c r="BA16" s="2023"/>
    </row>
    <row r="17" spans="1:5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140"/>
      <c r="Q17" s="2141"/>
      <c r="R17" s="2141"/>
      <c r="S17" s="2141"/>
      <c r="T17" s="2141"/>
      <c r="U17" s="2141"/>
      <c r="V17" s="2141"/>
      <c r="W17" s="2141"/>
      <c r="X17" s="2141"/>
      <c r="Y17" s="2141"/>
      <c r="Z17" s="2141"/>
      <c r="AA17" s="2141"/>
      <c r="AB17" s="2141"/>
      <c r="AC17" s="2141"/>
      <c r="AD17" s="2141"/>
      <c r="AE17" s="2141"/>
      <c r="AF17" s="2141"/>
      <c r="AG17" s="2141"/>
      <c r="AH17" s="2141"/>
      <c r="AI17" s="2141"/>
      <c r="AJ17" s="2141"/>
      <c r="AK17" s="2141"/>
      <c r="AL17" s="2"/>
      <c r="AM17" s="2"/>
      <c r="AN17" s="2022"/>
      <c r="AO17" s="2023"/>
      <c r="AP17" s="2023"/>
      <c r="AQ17" s="2023"/>
      <c r="AR17" s="2023"/>
      <c r="AS17" s="2023"/>
      <c r="AT17" s="2023"/>
      <c r="AU17" s="2023"/>
      <c r="AV17" s="2023"/>
      <c r="AW17" s="2023"/>
      <c r="AX17" s="2023"/>
      <c r="AY17" s="2023"/>
      <c r="AZ17" s="2023"/>
      <c r="BA17" s="2023"/>
    </row>
    <row r="18" spans="1:53" ht="29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141"/>
      <c r="Q18" s="2141"/>
      <c r="R18" s="2141"/>
      <c r="S18" s="2141"/>
      <c r="T18" s="2141"/>
      <c r="U18" s="2141"/>
      <c r="V18" s="2141"/>
      <c r="W18" s="2141"/>
      <c r="X18" s="2141"/>
      <c r="Y18" s="2141"/>
      <c r="Z18" s="2141"/>
      <c r="AA18" s="2141"/>
      <c r="AB18" s="2141"/>
      <c r="AC18" s="2141"/>
      <c r="AD18" s="2141"/>
      <c r="AE18" s="2141"/>
      <c r="AF18" s="2141"/>
      <c r="AG18" s="2141"/>
      <c r="AH18" s="2141"/>
      <c r="AI18" s="2141"/>
      <c r="AJ18" s="2141"/>
      <c r="AK18" s="2141"/>
      <c r="AL18" s="2"/>
      <c r="AM18" s="2"/>
      <c r="AN18" s="2023"/>
      <c r="AO18" s="2023"/>
      <c r="AP18" s="2023"/>
      <c r="AQ18" s="2023"/>
      <c r="AR18" s="2023"/>
      <c r="AS18" s="2023"/>
      <c r="AT18" s="2023"/>
      <c r="AU18" s="2023"/>
      <c r="AV18" s="2023"/>
      <c r="AW18" s="2023"/>
      <c r="AX18" s="2023"/>
      <c r="AY18" s="2023"/>
      <c r="AZ18" s="2023"/>
      <c r="BA18" s="2023"/>
    </row>
    <row r="19" spans="1:53" ht="32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137"/>
      <c r="Q19" s="2137"/>
      <c r="R19" s="2137"/>
      <c r="S19" s="2137"/>
      <c r="T19" s="2137"/>
      <c r="U19" s="2137"/>
      <c r="V19" s="2137"/>
      <c r="W19" s="2137"/>
      <c r="X19" s="2137"/>
      <c r="Y19" s="2137"/>
      <c r="Z19" s="2137"/>
      <c r="AA19" s="2137"/>
      <c r="AB19" s="2137"/>
      <c r="AC19" s="2137"/>
      <c r="AD19" s="2137"/>
      <c r="AE19" s="2137"/>
      <c r="AF19" s="2137"/>
      <c r="AG19" s="2138"/>
      <c r="AH19" s="2138"/>
      <c r="AI19" s="2138"/>
      <c r="AJ19" s="2138"/>
      <c r="AK19" s="2138"/>
      <c r="AL19" s="2"/>
      <c r="AM19" s="2"/>
      <c r="AN19" s="2022"/>
      <c r="AO19" s="2023"/>
      <c r="AP19" s="2023"/>
      <c r="AQ19" s="2023"/>
      <c r="AR19" s="2023"/>
      <c r="AS19" s="2023"/>
      <c r="AT19" s="2023"/>
      <c r="AU19" s="2023"/>
      <c r="AV19" s="2023"/>
      <c r="AW19" s="2023"/>
      <c r="AX19" s="2023"/>
      <c r="AY19" s="2023"/>
      <c r="AZ19" s="2023"/>
      <c r="BA19" s="2023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61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"/>
      <c r="AM20" s="2"/>
      <c r="AN20" s="259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1:53" ht="25.5">
      <c r="A21" s="2139" t="s">
        <v>395</v>
      </c>
      <c r="B21" s="2139"/>
      <c r="C21" s="2139"/>
      <c r="D21" s="2139"/>
      <c r="E21" s="2139"/>
      <c r="F21" s="2139"/>
      <c r="G21" s="2139"/>
      <c r="H21" s="2139"/>
      <c r="I21" s="2139"/>
      <c r="J21" s="2139"/>
      <c r="K21" s="2139"/>
      <c r="L21" s="2139"/>
      <c r="M21" s="2139"/>
      <c r="N21" s="2139"/>
      <c r="O21" s="2139"/>
      <c r="P21" s="2139"/>
      <c r="Q21" s="2139"/>
      <c r="R21" s="2139"/>
      <c r="S21" s="2139"/>
      <c r="T21" s="2139"/>
      <c r="U21" s="2139"/>
      <c r="V21" s="2139"/>
      <c r="W21" s="2139"/>
      <c r="X21" s="2139"/>
      <c r="Y21" s="2139"/>
      <c r="Z21" s="2139"/>
      <c r="AA21" s="2139"/>
      <c r="AB21" s="2139"/>
      <c r="AC21" s="2139"/>
      <c r="AD21" s="2139"/>
      <c r="AE21" s="2139"/>
      <c r="AF21" s="2139"/>
      <c r="AG21" s="2139"/>
      <c r="AH21" s="2139"/>
      <c r="AI21" s="2139"/>
      <c r="AJ21" s="2139"/>
      <c r="AK21" s="2139"/>
      <c r="AL21" s="2139"/>
      <c r="AM21" s="2139"/>
      <c r="AN21" s="2139"/>
      <c r="AO21" s="2139"/>
      <c r="AP21" s="2139"/>
      <c r="AQ21" s="2139"/>
      <c r="AR21" s="2139"/>
      <c r="AS21" s="2139"/>
      <c r="AT21" s="2139"/>
      <c r="AU21" s="2139"/>
      <c r="AV21" s="2139"/>
      <c r="AW21" s="2139"/>
      <c r="AX21" s="2139"/>
      <c r="AY21" s="2139"/>
      <c r="AZ21" s="2139"/>
      <c r="BA21" s="2139"/>
    </row>
    <row r="22" spans="1:53" ht="19.5" thickBo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</row>
    <row r="23" spans="1:53" ht="15.75" customHeight="1" thickBot="1">
      <c r="A23" s="2079" t="s">
        <v>12</v>
      </c>
      <c r="B23" s="2030" t="s">
        <v>0</v>
      </c>
      <c r="C23" s="2031"/>
      <c r="D23" s="2031"/>
      <c r="E23" s="2032"/>
      <c r="F23" s="2030" t="s">
        <v>1</v>
      </c>
      <c r="G23" s="2031"/>
      <c r="H23" s="2031"/>
      <c r="I23" s="2032"/>
      <c r="J23" s="2030" t="s">
        <v>2</v>
      </c>
      <c r="K23" s="2031"/>
      <c r="L23" s="2031"/>
      <c r="M23" s="2032"/>
      <c r="N23" s="2024" t="s">
        <v>3</v>
      </c>
      <c r="O23" s="2025"/>
      <c r="P23" s="2025"/>
      <c r="Q23" s="2025"/>
      <c r="R23" s="2026"/>
      <c r="S23" s="2027" t="s">
        <v>4</v>
      </c>
      <c r="T23" s="2028"/>
      <c r="U23" s="2028"/>
      <c r="V23" s="2028"/>
      <c r="W23" s="2029"/>
      <c r="X23" s="2030" t="s">
        <v>5</v>
      </c>
      <c r="Y23" s="2031"/>
      <c r="Z23" s="2031"/>
      <c r="AA23" s="2032"/>
      <c r="AB23" s="2024" t="s">
        <v>6</v>
      </c>
      <c r="AC23" s="2025"/>
      <c r="AD23" s="2025"/>
      <c r="AE23" s="2026"/>
      <c r="AF23" s="2024" t="s">
        <v>7</v>
      </c>
      <c r="AG23" s="2025"/>
      <c r="AH23" s="2025"/>
      <c r="AI23" s="2026"/>
      <c r="AJ23" s="2027" t="s">
        <v>8</v>
      </c>
      <c r="AK23" s="2028"/>
      <c r="AL23" s="2028"/>
      <c r="AM23" s="2028"/>
      <c r="AN23" s="2029"/>
      <c r="AO23" s="2030" t="s">
        <v>9</v>
      </c>
      <c r="AP23" s="2031"/>
      <c r="AQ23" s="2031"/>
      <c r="AR23" s="2032"/>
      <c r="AS23" s="2033" t="s">
        <v>10</v>
      </c>
      <c r="AT23" s="2034"/>
      <c r="AU23" s="2034"/>
      <c r="AV23" s="2034"/>
      <c r="AW23" s="2035"/>
      <c r="AX23" s="2033" t="s">
        <v>11</v>
      </c>
      <c r="AY23" s="2034"/>
      <c r="AZ23" s="2034"/>
      <c r="BA23" s="2035"/>
    </row>
    <row r="24" spans="1:53" ht="15">
      <c r="A24" s="2080"/>
      <c r="B24" s="128">
        <v>1</v>
      </c>
      <c r="C24" s="129">
        <v>2</v>
      </c>
      <c r="D24" s="129">
        <v>3</v>
      </c>
      <c r="E24" s="130">
        <v>4</v>
      </c>
      <c r="F24" s="131">
        <v>5</v>
      </c>
      <c r="G24" s="132">
        <v>6</v>
      </c>
      <c r="H24" s="132">
        <v>7</v>
      </c>
      <c r="I24" s="133">
        <v>8</v>
      </c>
      <c r="J24" s="131">
        <v>9</v>
      </c>
      <c r="K24" s="132">
        <v>10</v>
      </c>
      <c r="L24" s="132">
        <v>11</v>
      </c>
      <c r="M24" s="1463">
        <v>12</v>
      </c>
      <c r="N24" s="131">
        <v>13</v>
      </c>
      <c r="O24" s="132">
        <v>14</v>
      </c>
      <c r="P24" s="132">
        <v>15</v>
      </c>
      <c r="Q24" s="132">
        <v>16</v>
      </c>
      <c r="R24" s="1463">
        <v>17</v>
      </c>
      <c r="S24" s="131">
        <v>18</v>
      </c>
      <c r="T24" s="132">
        <v>19</v>
      </c>
      <c r="U24" s="132">
        <v>20</v>
      </c>
      <c r="V24" s="132">
        <v>21</v>
      </c>
      <c r="W24" s="133">
        <v>22</v>
      </c>
      <c r="X24" s="1466">
        <v>23</v>
      </c>
      <c r="Y24" s="132">
        <v>24</v>
      </c>
      <c r="Z24" s="132">
        <v>25</v>
      </c>
      <c r="AA24" s="1463">
        <v>26</v>
      </c>
      <c r="AB24" s="131">
        <v>27</v>
      </c>
      <c r="AC24" s="132">
        <v>28</v>
      </c>
      <c r="AD24" s="132">
        <v>29</v>
      </c>
      <c r="AE24" s="1463">
        <v>30</v>
      </c>
      <c r="AF24" s="131">
        <v>31</v>
      </c>
      <c r="AG24" s="132">
        <v>32</v>
      </c>
      <c r="AH24" s="132">
        <v>33</v>
      </c>
      <c r="AI24" s="1463">
        <v>34</v>
      </c>
      <c r="AJ24" s="131">
        <v>35</v>
      </c>
      <c r="AK24" s="132">
        <v>36</v>
      </c>
      <c r="AL24" s="132">
        <v>37</v>
      </c>
      <c r="AM24" s="132">
        <v>38</v>
      </c>
      <c r="AN24" s="133">
        <v>39</v>
      </c>
      <c r="AO24" s="131">
        <v>40</v>
      </c>
      <c r="AP24" s="132">
        <v>41</v>
      </c>
      <c r="AQ24" s="132">
        <v>42</v>
      </c>
      <c r="AR24" s="133">
        <v>43</v>
      </c>
      <c r="AS24" s="131">
        <v>44</v>
      </c>
      <c r="AT24" s="132">
        <v>45</v>
      </c>
      <c r="AU24" s="132">
        <v>46</v>
      </c>
      <c r="AV24" s="132">
        <v>47</v>
      </c>
      <c r="AW24" s="133">
        <v>48</v>
      </c>
      <c r="AX24" s="131">
        <v>49</v>
      </c>
      <c r="AY24" s="132">
        <v>50</v>
      </c>
      <c r="AZ24" s="132">
        <v>51</v>
      </c>
      <c r="BA24" s="133">
        <v>52</v>
      </c>
    </row>
    <row r="25" spans="1:53" ht="19.5" thickBot="1">
      <c r="A25" s="1461" t="s">
        <v>162</v>
      </c>
      <c r="B25" s="123" t="s">
        <v>163</v>
      </c>
      <c r="C25" s="107" t="s">
        <v>163</v>
      </c>
      <c r="D25" s="107" t="s">
        <v>163</v>
      </c>
      <c r="E25" s="124" t="s">
        <v>163</v>
      </c>
      <c r="F25" s="123" t="s">
        <v>163</v>
      </c>
      <c r="G25" s="107" t="s">
        <v>163</v>
      </c>
      <c r="H25" s="107" t="s">
        <v>163</v>
      </c>
      <c r="I25" s="124" t="s">
        <v>163</v>
      </c>
      <c r="J25" s="123" t="s">
        <v>163</v>
      </c>
      <c r="K25" s="107" t="s">
        <v>163</v>
      </c>
      <c r="L25" s="107" t="s">
        <v>163</v>
      </c>
      <c r="M25" s="1464" t="s">
        <v>163</v>
      </c>
      <c r="N25" s="123" t="s">
        <v>163</v>
      </c>
      <c r="O25" s="107" t="s">
        <v>163</v>
      </c>
      <c r="P25" s="107" t="s">
        <v>163</v>
      </c>
      <c r="Q25" s="1467" t="s">
        <v>164</v>
      </c>
      <c r="R25" s="1469" t="s">
        <v>164</v>
      </c>
      <c r="S25" s="1474" t="s">
        <v>165</v>
      </c>
      <c r="T25" s="1473" t="s">
        <v>163</v>
      </c>
      <c r="U25" s="1473" t="s">
        <v>163</v>
      </c>
      <c r="V25" s="1473" t="s">
        <v>163</v>
      </c>
      <c r="W25" s="1475" t="s">
        <v>163</v>
      </c>
      <c r="X25" s="1471" t="s">
        <v>163</v>
      </c>
      <c r="Y25" s="1441" t="s">
        <v>163</v>
      </c>
      <c r="Z25" s="1441" t="s">
        <v>163</v>
      </c>
      <c r="AA25" s="1476" t="s">
        <v>163</v>
      </c>
      <c r="AB25" s="1478" t="s">
        <v>163</v>
      </c>
      <c r="AC25" s="1473" t="s">
        <v>375</v>
      </c>
      <c r="AD25" s="1473" t="s">
        <v>165</v>
      </c>
      <c r="AE25" s="1479" t="s">
        <v>165</v>
      </c>
      <c r="AF25" s="1478" t="s">
        <v>163</v>
      </c>
      <c r="AG25" s="1473" t="s">
        <v>163</v>
      </c>
      <c r="AH25" s="1473" t="s">
        <v>163</v>
      </c>
      <c r="AI25" s="1479" t="s">
        <v>163</v>
      </c>
      <c r="AJ25" s="1478" t="s">
        <v>163</v>
      </c>
      <c r="AK25" s="1473" t="s">
        <v>163</v>
      </c>
      <c r="AL25" s="1473" t="s">
        <v>163</v>
      </c>
      <c r="AM25" s="1473" t="s">
        <v>163</v>
      </c>
      <c r="AN25" s="1475" t="s">
        <v>163</v>
      </c>
      <c r="AO25" s="1483" t="s">
        <v>163</v>
      </c>
      <c r="AP25" s="1442" t="s">
        <v>164</v>
      </c>
      <c r="AQ25" s="1442" t="s">
        <v>164</v>
      </c>
      <c r="AR25" s="1484" t="s">
        <v>164</v>
      </c>
      <c r="AS25" s="1487" t="s">
        <v>165</v>
      </c>
      <c r="AT25" s="1488" t="s">
        <v>165</v>
      </c>
      <c r="AU25" s="1488" t="s">
        <v>165</v>
      </c>
      <c r="AV25" s="1488" t="s">
        <v>165</v>
      </c>
      <c r="AW25" s="1489" t="s">
        <v>165</v>
      </c>
      <c r="AX25" s="1490" t="s">
        <v>165</v>
      </c>
      <c r="AY25" s="1491" t="s">
        <v>165</v>
      </c>
      <c r="AZ25" s="1491" t="s">
        <v>165</v>
      </c>
      <c r="BA25" s="1489" t="s">
        <v>165</v>
      </c>
    </row>
    <row r="26" spans="1:53" ht="19.5" thickBot="1">
      <c r="A26" s="1462" t="s">
        <v>167</v>
      </c>
      <c r="B26" s="125" t="s">
        <v>163</v>
      </c>
      <c r="C26" s="126" t="s">
        <v>163</v>
      </c>
      <c r="D26" s="126" t="s">
        <v>163</v>
      </c>
      <c r="E26" s="127" t="s">
        <v>163</v>
      </c>
      <c r="F26" s="125" t="s">
        <v>163</v>
      </c>
      <c r="G26" s="126" t="s">
        <v>163</v>
      </c>
      <c r="H26" s="126" t="s">
        <v>163</v>
      </c>
      <c r="I26" s="127" t="s">
        <v>163</v>
      </c>
      <c r="J26" s="125" t="s">
        <v>163</v>
      </c>
      <c r="K26" s="126" t="s">
        <v>163</v>
      </c>
      <c r="L26" s="126" t="s">
        <v>163</v>
      </c>
      <c r="M26" s="1465" t="s">
        <v>163</v>
      </c>
      <c r="N26" s="125" t="s">
        <v>163</v>
      </c>
      <c r="O26" s="126" t="s">
        <v>163</v>
      </c>
      <c r="P26" s="126" t="s">
        <v>163</v>
      </c>
      <c r="Q26" s="1468" t="s">
        <v>164</v>
      </c>
      <c r="R26" s="1470" t="s">
        <v>164</v>
      </c>
      <c r="S26" s="136" t="s">
        <v>165</v>
      </c>
      <c r="T26" s="134" t="s">
        <v>163</v>
      </c>
      <c r="U26" s="134" t="s">
        <v>163</v>
      </c>
      <c r="V26" s="134" t="s">
        <v>163</v>
      </c>
      <c r="W26" s="135" t="s">
        <v>163</v>
      </c>
      <c r="X26" s="1472" t="s">
        <v>163</v>
      </c>
      <c r="Y26" s="134" t="s">
        <v>163</v>
      </c>
      <c r="Z26" s="134" t="s">
        <v>163</v>
      </c>
      <c r="AA26" s="1477" t="s">
        <v>163</v>
      </c>
      <c r="AB26" s="136" t="s">
        <v>163</v>
      </c>
      <c r="AC26" s="1443" t="s">
        <v>375</v>
      </c>
      <c r="AD26" s="1468" t="s">
        <v>166</v>
      </c>
      <c r="AE26" s="1470" t="s">
        <v>166</v>
      </c>
      <c r="AF26" s="137" t="s">
        <v>168</v>
      </c>
      <c r="AG26" s="1480" t="s">
        <v>168</v>
      </c>
      <c r="AH26" s="1480" t="s">
        <v>168</v>
      </c>
      <c r="AI26" s="1481" t="s">
        <v>168</v>
      </c>
      <c r="AJ26" s="137" t="s">
        <v>168</v>
      </c>
      <c r="AK26" s="1480" t="s">
        <v>168</v>
      </c>
      <c r="AL26" s="1480" t="s">
        <v>168</v>
      </c>
      <c r="AM26" s="1480" t="s">
        <v>168</v>
      </c>
      <c r="AN26" s="1482" t="s">
        <v>164</v>
      </c>
      <c r="AO26" s="1485" t="s">
        <v>169</v>
      </c>
      <c r="AP26" s="1443" t="s">
        <v>169</v>
      </c>
      <c r="AQ26" s="1443" t="s">
        <v>169</v>
      </c>
      <c r="AR26" s="1486" t="s">
        <v>380</v>
      </c>
      <c r="AS26" s="2076"/>
      <c r="AT26" s="2077"/>
      <c r="AU26" s="2077"/>
      <c r="AV26" s="2077"/>
      <c r="AW26" s="2077"/>
      <c r="AX26" s="2077"/>
      <c r="AY26" s="2077"/>
      <c r="AZ26" s="2077"/>
      <c r="BA26" s="2078"/>
    </row>
    <row r="27" spans="1:53" ht="15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 t="s">
        <v>70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</row>
    <row r="28" spans="1:53" ht="18.75" customHeight="1">
      <c r="A28" s="2074" t="s">
        <v>547</v>
      </c>
      <c r="B28" s="2074"/>
      <c r="C28" s="2074"/>
      <c r="D28" s="2074"/>
      <c r="E28" s="2074"/>
      <c r="F28" s="2074"/>
      <c r="G28" s="2074"/>
      <c r="H28" s="2074"/>
      <c r="I28" s="2074"/>
      <c r="J28" s="2075"/>
      <c r="K28" s="2075"/>
      <c r="L28" s="2075"/>
      <c r="M28" s="2075"/>
      <c r="N28" s="2075"/>
      <c r="O28" s="2075"/>
      <c r="P28" s="2075"/>
      <c r="Q28" s="2075"/>
      <c r="R28" s="2075"/>
      <c r="S28" s="2075"/>
      <c r="T28" s="2075"/>
      <c r="U28" s="2075"/>
      <c r="V28" s="2075"/>
      <c r="W28" s="2075"/>
      <c r="X28" s="2075"/>
      <c r="Y28" s="2075"/>
      <c r="Z28" s="2075"/>
      <c r="AA28" s="2075"/>
      <c r="AB28" s="2075"/>
      <c r="AC28" s="2075"/>
      <c r="AD28" s="2075"/>
      <c r="AE28" s="2075"/>
      <c r="AF28" s="2075"/>
      <c r="AG28" s="2075"/>
      <c r="AH28" s="2075"/>
      <c r="AI28" s="2075"/>
      <c r="AJ28" s="2075"/>
      <c r="AK28" s="2075"/>
      <c r="AL28" s="2075"/>
      <c r="AM28" s="2075"/>
      <c r="AN28" s="2075"/>
      <c r="AO28" s="2075"/>
      <c r="AP28" s="2075"/>
      <c r="AQ28" s="2075"/>
      <c r="AR28" s="2075"/>
      <c r="AS28" s="2075"/>
      <c r="AT28" s="2075"/>
      <c r="AU28" s="2075"/>
      <c r="AV28" s="109"/>
      <c r="AW28" s="109"/>
      <c r="AX28" s="109"/>
      <c r="AY28" s="109"/>
      <c r="AZ28" s="109"/>
      <c r="BA28" s="110"/>
    </row>
    <row r="29" spans="1:53" ht="15.75">
      <c r="A29" s="111"/>
      <c r="B29" s="111"/>
      <c r="C29" s="111"/>
      <c r="D29" s="111"/>
      <c r="E29" s="111"/>
      <c r="F29" s="111"/>
      <c r="G29" s="111"/>
      <c r="H29" s="111"/>
      <c r="I29" s="111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09"/>
      <c r="AW29" s="109"/>
      <c r="AX29" s="109"/>
      <c r="AY29" s="109"/>
      <c r="AZ29" s="109"/>
      <c r="BA29" s="110"/>
    </row>
    <row r="30" spans="1:53" ht="20.25" customHeight="1">
      <c r="A30" s="2197" t="s">
        <v>396</v>
      </c>
      <c r="B30" s="2198"/>
      <c r="C30" s="2198"/>
      <c r="D30" s="2198"/>
      <c r="E30" s="2198"/>
      <c r="F30" s="2198"/>
      <c r="G30" s="2198"/>
      <c r="H30" s="2198"/>
      <c r="I30" s="2198"/>
      <c r="J30" s="2198"/>
      <c r="K30" s="2198"/>
      <c r="L30" s="2198"/>
      <c r="M30" s="2198"/>
      <c r="N30" s="2198"/>
      <c r="O30" s="2198"/>
      <c r="P30" s="2198"/>
      <c r="Q30" s="2198"/>
      <c r="R30" s="2198"/>
      <c r="S30" s="2198"/>
      <c r="T30" s="2198"/>
      <c r="U30" s="2198"/>
      <c r="V30" s="2198"/>
      <c r="W30" s="2198"/>
      <c r="X30" s="2198"/>
      <c r="Y30" s="2198"/>
      <c r="Z30" s="2198"/>
      <c r="AA30" s="2198"/>
      <c r="AB30" s="2198"/>
      <c r="AC30" s="2198"/>
      <c r="AD30" s="2198"/>
      <c r="AE30" s="2198"/>
      <c r="AF30" s="2198"/>
      <c r="AG30" s="2198"/>
      <c r="AH30" s="2198"/>
      <c r="AI30" s="2198"/>
      <c r="AJ30" s="2198"/>
      <c r="AK30" s="2198"/>
      <c r="AL30" s="2198"/>
      <c r="AM30" s="2198"/>
      <c r="AN30" s="2198"/>
      <c r="AO30" s="2198"/>
      <c r="AP30" s="2198"/>
      <c r="AQ30" s="2198"/>
      <c r="AR30" s="2198"/>
      <c r="AS30" s="2198"/>
      <c r="AT30" s="2198"/>
      <c r="AU30" s="2198"/>
      <c r="AV30" s="2198"/>
      <c r="AW30" s="2198"/>
      <c r="AX30" s="2198"/>
      <c r="AY30" s="2198"/>
      <c r="AZ30" s="2198"/>
      <c r="BA30" s="2198"/>
    </row>
    <row r="31" spans="1:53" ht="18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113"/>
    </row>
    <row r="32" spans="1:53" ht="15.75" customHeight="1">
      <c r="A32" s="2199" t="s">
        <v>12</v>
      </c>
      <c r="B32" s="2052"/>
      <c r="C32" s="2087" t="s">
        <v>170</v>
      </c>
      <c r="D32" s="2051"/>
      <c r="E32" s="2051"/>
      <c r="F32" s="2052"/>
      <c r="G32" s="2050" t="s">
        <v>381</v>
      </c>
      <c r="H32" s="2051"/>
      <c r="I32" s="2052"/>
      <c r="J32" s="2050" t="s">
        <v>39</v>
      </c>
      <c r="K32" s="2051"/>
      <c r="L32" s="2051"/>
      <c r="M32" s="2052"/>
      <c r="N32" s="2050" t="s">
        <v>257</v>
      </c>
      <c r="O32" s="2051"/>
      <c r="P32" s="2052"/>
      <c r="Q32" s="2050" t="s">
        <v>397</v>
      </c>
      <c r="R32" s="2059"/>
      <c r="S32" s="2060"/>
      <c r="T32" s="2050" t="s">
        <v>175</v>
      </c>
      <c r="U32" s="2051"/>
      <c r="V32" s="2052"/>
      <c r="W32" s="2050" t="s">
        <v>71</v>
      </c>
      <c r="X32" s="2051"/>
      <c r="Y32" s="2052"/>
      <c r="Z32" s="114"/>
      <c r="AA32" s="2190" t="s">
        <v>72</v>
      </c>
      <c r="AB32" s="2191"/>
      <c r="AC32" s="2191"/>
      <c r="AD32" s="2191"/>
      <c r="AE32" s="2191"/>
      <c r="AF32" s="2050" t="s">
        <v>373</v>
      </c>
      <c r="AG32" s="2177"/>
      <c r="AH32" s="2178"/>
      <c r="AI32" s="2050" t="s">
        <v>73</v>
      </c>
      <c r="AJ32" s="2069"/>
      <c r="AK32" s="2070"/>
      <c r="AL32" s="48"/>
      <c r="AM32" s="2150" t="s">
        <v>74</v>
      </c>
      <c r="AN32" s="2151"/>
      <c r="AO32" s="2152"/>
      <c r="AP32" s="2182" t="s">
        <v>398</v>
      </c>
      <c r="AQ32" s="2067"/>
      <c r="AR32" s="2067"/>
      <c r="AS32" s="2067"/>
      <c r="AT32" s="2067"/>
      <c r="AU32" s="2067"/>
      <c r="AV32" s="2067"/>
      <c r="AW32" s="2067"/>
      <c r="AX32" s="2067" t="s">
        <v>373</v>
      </c>
      <c r="AY32" s="2067"/>
      <c r="AZ32" s="2067"/>
      <c r="BA32" s="2068"/>
    </row>
    <row r="33" spans="1:53" ht="25.5" customHeight="1">
      <c r="A33" s="2053"/>
      <c r="B33" s="2055"/>
      <c r="C33" s="2053"/>
      <c r="D33" s="2054"/>
      <c r="E33" s="2054"/>
      <c r="F33" s="2055"/>
      <c r="G33" s="2053"/>
      <c r="H33" s="2054"/>
      <c r="I33" s="2055"/>
      <c r="J33" s="2053"/>
      <c r="K33" s="2054"/>
      <c r="L33" s="2054"/>
      <c r="M33" s="2055"/>
      <c r="N33" s="2053"/>
      <c r="O33" s="2054"/>
      <c r="P33" s="2055"/>
      <c r="Q33" s="2061"/>
      <c r="R33" s="2062"/>
      <c r="S33" s="2063"/>
      <c r="T33" s="2053"/>
      <c r="U33" s="2054"/>
      <c r="V33" s="2055"/>
      <c r="W33" s="2053"/>
      <c r="X33" s="2054"/>
      <c r="Y33" s="2055"/>
      <c r="Z33" s="114"/>
      <c r="AA33" s="2191"/>
      <c r="AB33" s="2191"/>
      <c r="AC33" s="2191"/>
      <c r="AD33" s="2191"/>
      <c r="AE33" s="2191"/>
      <c r="AF33" s="2179"/>
      <c r="AG33" s="2180"/>
      <c r="AH33" s="2181"/>
      <c r="AI33" s="2071"/>
      <c r="AJ33" s="2072"/>
      <c r="AK33" s="2073"/>
      <c r="AL33" s="115"/>
      <c r="AM33" s="2153"/>
      <c r="AN33" s="2154"/>
      <c r="AO33" s="2155"/>
      <c r="AP33" s="2182"/>
      <c r="AQ33" s="2067"/>
      <c r="AR33" s="2067"/>
      <c r="AS33" s="2067"/>
      <c r="AT33" s="2067"/>
      <c r="AU33" s="2067"/>
      <c r="AV33" s="2067"/>
      <c r="AW33" s="2067"/>
      <c r="AX33" s="2067"/>
      <c r="AY33" s="2067"/>
      <c r="AZ33" s="2067"/>
      <c r="BA33" s="2068"/>
    </row>
    <row r="34" spans="1:53" ht="35.25" customHeight="1">
      <c r="A34" s="2056"/>
      <c r="B34" s="2058"/>
      <c r="C34" s="2056"/>
      <c r="D34" s="2057"/>
      <c r="E34" s="2057"/>
      <c r="F34" s="2058"/>
      <c r="G34" s="2056"/>
      <c r="H34" s="2057"/>
      <c r="I34" s="2058"/>
      <c r="J34" s="2056"/>
      <c r="K34" s="2057"/>
      <c r="L34" s="2057"/>
      <c r="M34" s="2058"/>
      <c r="N34" s="2056"/>
      <c r="O34" s="2057"/>
      <c r="P34" s="2058"/>
      <c r="Q34" s="2064"/>
      <c r="R34" s="2065"/>
      <c r="S34" s="2066"/>
      <c r="T34" s="2056"/>
      <c r="U34" s="2057"/>
      <c r="V34" s="2058"/>
      <c r="W34" s="2056"/>
      <c r="X34" s="2057"/>
      <c r="Y34" s="2058"/>
      <c r="Z34" s="114"/>
      <c r="AA34" s="2159" t="s">
        <v>36</v>
      </c>
      <c r="AB34" s="2160"/>
      <c r="AC34" s="2160"/>
      <c r="AD34" s="2160"/>
      <c r="AE34" s="2161"/>
      <c r="AF34" s="2126" t="s">
        <v>370</v>
      </c>
      <c r="AG34" s="2165"/>
      <c r="AH34" s="2166"/>
      <c r="AI34" s="2126" t="s">
        <v>382</v>
      </c>
      <c r="AJ34" s="2185"/>
      <c r="AK34" s="2186"/>
      <c r="AL34" s="115"/>
      <c r="AM34" s="2153"/>
      <c r="AN34" s="2154"/>
      <c r="AO34" s="2155"/>
      <c r="AP34" s="2182"/>
      <c r="AQ34" s="2067"/>
      <c r="AR34" s="2067"/>
      <c r="AS34" s="2067"/>
      <c r="AT34" s="2067"/>
      <c r="AU34" s="2067"/>
      <c r="AV34" s="2067"/>
      <c r="AW34" s="2067"/>
      <c r="AX34" s="2067"/>
      <c r="AY34" s="2067"/>
      <c r="AZ34" s="2067"/>
      <c r="BA34" s="2068"/>
    </row>
    <row r="35" spans="1:53" ht="46.5" customHeight="1">
      <c r="A35" s="2081" t="s">
        <v>162</v>
      </c>
      <c r="B35" s="2082"/>
      <c r="C35" s="2086">
        <v>34</v>
      </c>
      <c r="D35" s="2084"/>
      <c r="E35" s="2084"/>
      <c r="F35" s="2085"/>
      <c r="G35" s="2083">
        <v>6</v>
      </c>
      <c r="H35" s="2084"/>
      <c r="I35" s="2085"/>
      <c r="J35" s="2083"/>
      <c r="K35" s="2084"/>
      <c r="L35" s="2084"/>
      <c r="M35" s="2085"/>
      <c r="N35" s="2192"/>
      <c r="O35" s="2193"/>
      <c r="P35" s="2082"/>
      <c r="Q35" s="2194"/>
      <c r="R35" s="2195"/>
      <c r="S35" s="2196"/>
      <c r="T35" s="2083">
        <v>12</v>
      </c>
      <c r="U35" s="2084"/>
      <c r="V35" s="2085"/>
      <c r="W35" s="2086">
        <f>C35+G35+T35</f>
        <v>52</v>
      </c>
      <c r="X35" s="2084"/>
      <c r="Y35" s="2085"/>
      <c r="Z35" s="114"/>
      <c r="AA35" s="2162"/>
      <c r="AB35" s="2163"/>
      <c r="AC35" s="2163"/>
      <c r="AD35" s="2163"/>
      <c r="AE35" s="2164"/>
      <c r="AF35" s="2167"/>
      <c r="AG35" s="2168"/>
      <c r="AH35" s="2169"/>
      <c r="AI35" s="2187"/>
      <c r="AJ35" s="2188"/>
      <c r="AK35" s="2189"/>
      <c r="AL35" s="115"/>
      <c r="AM35" s="2156"/>
      <c r="AN35" s="2157"/>
      <c r="AO35" s="2158"/>
      <c r="AP35" s="2183"/>
      <c r="AQ35" s="2184"/>
      <c r="AR35" s="2184"/>
      <c r="AS35" s="2184"/>
      <c r="AT35" s="2184"/>
      <c r="AU35" s="2184"/>
      <c r="AV35" s="2184"/>
      <c r="AW35" s="2184"/>
      <c r="AX35" s="2067"/>
      <c r="AY35" s="2067"/>
      <c r="AZ35" s="2067"/>
      <c r="BA35" s="2068"/>
    </row>
    <row r="36" spans="1:53" ht="33" customHeight="1">
      <c r="A36" s="2093" t="s">
        <v>167</v>
      </c>
      <c r="B36" s="2094"/>
      <c r="C36" s="2103" t="s">
        <v>171</v>
      </c>
      <c r="D36" s="2104"/>
      <c r="E36" s="2104"/>
      <c r="F36" s="2105"/>
      <c r="G36" s="2095">
        <v>4</v>
      </c>
      <c r="H36" s="2096"/>
      <c r="I36" s="2097"/>
      <c r="J36" s="2095" t="s">
        <v>377</v>
      </c>
      <c r="K36" s="2096"/>
      <c r="L36" s="2096"/>
      <c r="M36" s="2097"/>
      <c r="N36" s="2103" t="s">
        <v>172</v>
      </c>
      <c r="O36" s="2104"/>
      <c r="P36" s="2105"/>
      <c r="Q36" s="2103">
        <v>1</v>
      </c>
      <c r="R36" s="2104"/>
      <c r="S36" s="2105"/>
      <c r="T36" s="2111" t="s">
        <v>105</v>
      </c>
      <c r="U36" s="2096"/>
      <c r="V36" s="2097"/>
      <c r="W36" s="2111" t="s">
        <v>256</v>
      </c>
      <c r="X36" s="2096"/>
      <c r="Y36" s="2097"/>
      <c r="Z36" s="114"/>
      <c r="AA36" s="2170"/>
      <c r="AB36" s="2171"/>
      <c r="AC36" s="2171"/>
      <c r="AD36" s="2171"/>
      <c r="AE36" s="2171"/>
      <c r="AF36" s="2126"/>
      <c r="AG36" s="2127"/>
      <c r="AH36" s="2128"/>
      <c r="AI36" s="2126"/>
      <c r="AJ36" s="2132"/>
      <c r="AK36" s="2128"/>
      <c r="AL36" s="49"/>
      <c r="AM36" s="2126" t="s">
        <v>54</v>
      </c>
      <c r="AN36" s="2172"/>
      <c r="AO36" s="2173"/>
      <c r="AP36" s="2148" t="s">
        <v>47</v>
      </c>
      <c r="AQ36" s="2148"/>
      <c r="AR36" s="2148"/>
      <c r="AS36" s="2148"/>
      <c r="AT36" s="2148"/>
      <c r="AU36" s="2148"/>
      <c r="AV36" s="2148"/>
      <c r="AW36" s="2148"/>
      <c r="AX36" s="2142" t="s">
        <v>370</v>
      </c>
      <c r="AY36" s="2143"/>
      <c r="AZ36" s="2143"/>
      <c r="BA36" s="2144"/>
    </row>
    <row r="37" spans="1:53" ht="39" customHeight="1">
      <c r="A37" s="2086" t="s">
        <v>14</v>
      </c>
      <c r="B37" s="2085"/>
      <c r="C37" s="2123" t="s">
        <v>383</v>
      </c>
      <c r="D37" s="2124"/>
      <c r="E37" s="2124"/>
      <c r="F37" s="2125"/>
      <c r="G37" s="2110" t="s">
        <v>319</v>
      </c>
      <c r="H37" s="2084"/>
      <c r="I37" s="2085"/>
      <c r="J37" s="2086" t="s">
        <v>377</v>
      </c>
      <c r="K37" s="2084"/>
      <c r="L37" s="2084"/>
      <c r="M37" s="2085"/>
      <c r="N37" s="2112" t="s">
        <v>172</v>
      </c>
      <c r="O37" s="2113"/>
      <c r="P37" s="2113"/>
      <c r="Q37" s="2123">
        <v>1</v>
      </c>
      <c r="R37" s="2124"/>
      <c r="S37" s="2125"/>
      <c r="T37" s="2110" t="s">
        <v>46</v>
      </c>
      <c r="U37" s="2084"/>
      <c r="V37" s="2085"/>
      <c r="W37" s="2110" t="s">
        <v>173</v>
      </c>
      <c r="X37" s="2084"/>
      <c r="Y37" s="2085"/>
      <c r="Z37" s="114"/>
      <c r="AA37" s="2171"/>
      <c r="AB37" s="2171"/>
      <c r="AC37" s="2171"/>
      <c r="AD37" s="2171"/>
      <c r="AE37" s="2171"/>
      <c r="AF37" s="2129"/>
      <c r="AG37" s="2130"/>
      <c r="AH37" s="2131"/>
      <c r="AI37" s="2133"/>
      <c r="AJ37" s="2134"/>
      <c r="AK37" s="2131"/>
      <c r="AL37" s="116"/>
      <c r="AM37" s="2174"/>
      <c r="AN37" s="2175"/>
      <c r="AO37" s="2176"/>
      <c r="AP37" s="2149"/>
      <c r="AQ37" s="2149"/>
      <c r="AR37" s="2149"/>
      <c r="AS37" s="2149"/>
      <c r="AT37" s="2149"/>
      <c r="AU37" s="2149"/>
      <c r="AV37" s="2149"/>
      <c r="AW37" s="2149"/>
      <c r="AX37" s="2145"/>
      <c r="AY37" s="2146"/>
      <c r="AZ37" s="2146"/>
      <c r="BA37" s="2147"/>
    </row>
    <row r="38" spans="1:53" ht="40.5" customHeight="1">
      <c r="A38" s="2098" t="s">
        <v>478</v>
      </c>
      <c r="B38" s="2099"/>
      <c r="C38" s="2099"/>
      <c r="D38" s="2099"/>
      <c r="E38" s="2099"/>
      <c r="F38" s="2099"/>
      <c r="G38" s="2099"/>
      <c r="H38" s="2099"/>
      <c r="I38" s="2099"/>
      <c r="J38" s="2099"/>
      <c r="K38" s="2099"/>
      <c r="L38" s="2099"/>
      <c r="M38" s="2099"/>
      <c r="N38" s="2099"/>
      <c r="O38" s="2099"/>
      <c r="P38" s="2099"/>
      <c r="Q38" s="2099"/>
      <c r="R38" s="2099"/>
      <c r="S38" s="2099"/>
      <c r="T38" s="2099"/>
      <c r="U38" s="2099"/>
      <c r="V38" s="2099"/>
      <c r="W38" s="2099"/>
      <c r="X38" s="2099"/>
      <c r="Y38" s="2099"/>
      <c r="Z38" s="47"/>
      <c r="AA38" s="2100"/>
      <c r="AB38" s="2101"/>
      <c r="AC38" s="2101"/>
      <c r="AD38" s="2101"/>
      <c r="AE38" s="2101"/>
      <c r="AF38" s="2101"/>
      <c r="AG38" s="2101"/>
      <c r="AH38" s="2101"/>
      <c r="AI38" s="2101"/>
      <c r="AJ38" s="2101"/>
      <c r="AK38" s="2101"/>
      <c r="AL38" s="49"/>
      <c r="AM38" s="2090"/>
      <c r="AN38" s="2090"/>
      <c r="AO38" s="2090"/>
      <c r="AP38" s="2116"/>
      <c r="AQ38" s="2116"/>
      <c r="AR38" s="2116"/>
      <c r="AS38" s="2116"/>
      <c r="AT38" s="2116"/>
      <c r="AU38" s="2116"/>
      <c r="AV38" s="2116"/>
      <c r="AW38" s="2116"/>
      <c r="AX38" s="2116"/>
      <c r="AY38" s="2116"/>
      <c r="AZ38" s="2116"/>
      <c r="BA38" s="2117"/>
    </row>
    <row r="39" spans="1:53" ht="20.25">
      <c r="A39" s="2088"/>
      <c r="B39" s="2089"/>
      <c r="C39" s="2106"/>
      <c r="D39" s="2107"/>
      <c r="E39" s="2107"/>
      <c r="F39" s="2107"/>
      <c r="G39" s="2108"/>
      <c r="H39" s="2109"/>
      <c r="I39" s="2109"/>
      <c r="J39" s="2102"/>
      <c r="K39" s="2089"/>
      <c r="L39" s="2089"/>
      <c r="M39" s="2089"/>
      <c r="N39" s="2106"/>
      <c r="O39" s="2107"/>
      <c r="P39" s="2107"/>
      <c r="Q39" s="2091"/>
      <c r="R39" s="2092"/>
      <c r="S39" s="2092"/>
      <c r="T39" s="2108"/>
      <c r="U39" s="2109"/>
      <c r="V39" s="2109"/>
      <c r="W39" s="2118"/>
      <c r="X39" s="2109"/>
      <c r="Y39" s="2109"/>
      <c r="Z39" s="47"/>
      <c r="AA39" s="2101"/>
      <c r="AB39" s="2101"/>
      <c r="AC39" s="2101"/>
      <c r="AD39" s="2101"/>
      <c r="AE39" s="2101"/>
      <c r="AF39" s="2101"/>
      <c r="AG39" s="2101"/>
      <c r="AH39" s="2101"/>
      <c r="AI39" s="2101"/>
      <c r="AJ39" s="2101"/>
      <c r="AK39" s="2101"/>
      <c r="AL39" s="49"/>
      <c r="AM39" s="2119"/>
      <c r="AN39" s="2119"/>
      <c r="AO39" s="2119"/>
      <c r="AP39" s="2114"/>
      <c r="AQ39" s="2114"/>
      <c r="AR39" s="2114"/>
      <c r="AS39" s="2114"/>
      <c r="AT39" s="2114"/>
      <c r="AU39" s="2114"/>
      <c r="AV39" s="2114"/>
      <c r="AW39" s="2114"/>
      <c r="AX39" s="2114"/>
      <c r="AY39" s="2114"/>
      <c r="AZ39" s="2114"/>
      <c r="BA39" s="2115"/>
    </row>
    <row r="40" spans="1:53" ht="12.7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</sheetData>
  <sheetProtection/>
  <mergeCells count="109">
    <mergeCell ref="P10:AL10"/>
    <mergeCell ref="AA32:AE33"/>
    <mergeCell ref="P17:AK18"/>
    <mergeCell ref="W35:Y35"/>
    <mergeCell ref="N35:P35"/>
    <mergeCell ref="Q35:S35"/>
    <mergeCell ref="T35:V35"/>
    <mergeCell ref="A30:BA30"/>
    <mergeCell ref="A32:B34"/>
    <mergeCell ref="W32:Y34"/>
    <mergeCell ref="AX36:BA37"/>
    <mergeCell ref="AP36:AW37"/>
    <mergeCell ref="AM32:AO35"/>
    <mergeCell ref="AA34:AE35"/>
    <mergeCell ref="AF34:AH35"/>
    <mergeCell ref="AA36:AE37"/>
    <mergeCell ref="AM36:AO37"/>
    <mergeCell ref="AF32:AH33"/>
    <mergeCell ref="AP32:AW35"/>
    <mergeCell ref="AI34:AK35"/>
    <mergeCell ref="AN12:BA13"/>
    <mergeCell ref="AJ23:AN23"/>
    <mergeCell ref="AO23:AR23"/>
    <mergeCell ref="P19:AK19"/>
    <mergeCell ref="AB23:AE23"/>
    <mergeCell ref="A21:BA21"/>
    <mergeCell ref="AX23:BA23"/>
    <mergeCell ref="B23:E23"/>
    <mergeCell ref="P13:AK13"/>
    <mergeCell ref="P15:AK16"/>
    <mergeCell ref="P12:AK12"/>
    <mergeCell ref="P14:AL14"/>
    <mergeCell ref="AN14:BA14"/>
    <mergeCell ref="C37:F37"/>
    <mergeCell ref="T37:V37"/>
    <mergeCell ref="W37:Y37"/>
    <mergeCell ref="Q37:S37"/>
    <mergeCell ref="AF36:AH37"/>
    <mergeCell ref="AI36:AK37"/>
    <mergeCell ref="AN15:BA16"/>
    <mergeCell ref="AX39:BA39"/>
    <mergeCell ref="N39:P39"/>
    <mergeCell ref="AX38:BA38"/>
    <mergeCell ref="T39:V39"/>
    <mergeCell ref="W39:Y39"/>
    <mergeCell ref="AP38:AW38"/>
    <mergeCell ref="AP39:AW39"/>
    <mergeCell ref="AM39:AO39"/>
    <mergeCell ref="C39:F39"/>
    <mergeCell ref="G39:I39"/>
    <mergeCell ref="G37:I37"/>
    <mergeCell ref="J37:M37"/>
    <mergeCell ref="W36:Y36"/>
    <mergeCell ref="N36:P36"/>
    <mergeCell ref="N37:P37"/>
    <mergeCell ref="T36:V36"/>
    <mergeCell ref="C36:F36"/>
    <mergeCell ref="G36:I36"/>
    <mergeCell ref="A39:B39"/>
    <mergeCell ref="AM38:AO38"/>
    <mergeCell ref="Q39:S39"/>
    <mergeCell ref="A36:B36"/>
    <mergeCell ref="A37:B37"/>
    <mergeCell ref="J36:M36"/>
    <mergeCell ref="A38:Y38"/>
    <mergeCell ref="AA38:AK39"/>
    <mergeCell ref="J39:M39"/>
    <mergeCell ref="Q36:S36"/>
    <mergeCell ref="A35:B35"/>
    <mergeCell ref="G35:I35"/>
    <mergeCell ref="J35:M35"/>
    <mergeCell ref="J32:M34"/>
    <mergeCell ref="C35:F35"/>
    <mergeCell ref="C32:F34"/>
    <mergeCell ref="G32:I34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AS26:BA26"/>
    <mergeCell ref="A23:A24"/>
    <mergeCell ref="AN6:BA6"/>
    <mergeCell ref="A6:O6"/>
    <mergeCell ref="AN10:BA10"/>
    <mergeCell ref="AN7:BA8"/>
    <mergeCell ref="AN9:BA9"/>
    <mergeCell ref="AN11:BA11"/>
    <mergeCell ref="A8:O8"/>
    <mergeCell ref="A9:O9"/>
    <mergeCell ref="P11:AK11"/>
    <mergeCell ref="P9:AM9"/>
    <mergeCell ref="P2:AN2"/>
    <mergeCell ref="A3:O3"/>
    <mergeCell ref="A4:O4"/>
    <mergeCell ref="P4:AM4"/>
    <mergeCell ref="AN4:BA5"/>
    <mergeCell ref="A5:O5"/>
    <mergeCell ref="A2:O2"/>
    <mergeCell ref="AN19:BA19"/>
    <mergeCell ref="N23:R23"/>
    <mergeCell ref="S23:W23"/>
    <mergeCell ref="F23:I23"/>
    <mergeCell ref="X23:AA23"/>
    <mergeCell ref="AS23:AW23"/>
    <mergeCell ref="J23:M2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3"/>
  <sheetViews>
    <sheetView view="pageBreakPreview" zoomScale="85" zoomScaleNormal="89" zoomScaleSheetLayoutView="85" zoomScalePageLayoutView="0" workbookViewId="0" topLeftCell="A227">
      <selection activeCell="N234" sqref="N234:T23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336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1902" t="s">
        <v>328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4"/>
      <c r="U1" s="335"/>
      <c r="V1" s="335"/>
      <c r="W1" s="335"/>
      <c r="X1" s="335"/>
    </row>
    <row r="2" spans="1:20" ht="15.75" customHeight="1">
      <c r="A2" s="1888" t="s">
        <v>15</v>
      </c>
      <c r="B2" s="1883" t="s">
        <v>21</v>
      </c>
      <c r="C2" s="1893" t="s">
        <v>35</v>
      </c>
      <c r="D2" s="1894"/>
      <c r="E2" s="1894"/>
      <c r="F2" s="1895"/>
      <c r="G2" s="1909" t="s">
        <v>25</v>
      </c>
      <c r="H2" s="1912" t="s">
        <v>16</v>
      </c>
      <c r="I2" s="1913"/>
      <c r="J2" s="1913"/>
      <c r="K2" s="1913"/>
      <c r="L2" s="1913"/>
      <c r="M2" s="1914"/>
      <c r="N2" s="1893" t="s">
        <v>37</v>
      </c>
      <c r="O2" s="1894"/>
      <c r="P2" s="1894"/>
      <c r="Q2" s="1894"/>
      <c r="R2" s="1894"/>
      <c r="S2" s="1894"/>
      <c r="T2" s="1905"/>
    </row>
    <row r="3" spans="1:20" ht="21" customHeight="1">
      <c r="A3" s="1889"/>
      <c r="B3" s="1884"/>
      <c r="C3" s="1896"/>
      <c r="D3" s="1897"/>
      <c r="E3" s="1897"/>
      <c r="F3" s="1898"/>
      <c r="G3" s="1910"/>
      <c r="H3" s="1872" t="s">
        <v>17</v>
      </c>
      <c r="I3" s="1907" t="s">
        <v>18</v>
      </c>
      <c r="J3" s="1908"/>
      <c r="K3" s="1908"/>
      <c r="L3" s="1908"/>
      <c r="M3" s="1872" t="s">
        <v>104</v>
      </c>
      <c r="N3" s="1896"/>
      <c r="O3" s="1897"/>
      <c r="P3" s="1897"/>
      <c r="Q3" s="1897"/>
      <c r="R3" s="1897"/>
      <c r="S3" s="1897"/>
      <c r="T3" s="1906"/>
    </row>
    <row r="4" spans="1:20" ht="15.75">
      <c r="A4" s="1889"/>
      <c r="B4" s="1884"/>
      <c r="C4" s="1872" t="s">
        <v>42</v>
      </c>
      <c r="D4" s="1872" t="s">
        <v>43</v>
      </c>
      <c r="E4" s="1870" t="s">
        <v>82</v>
      </c>
      <c r="F4" s="1871"/>
      <c r="G4" s="1910"/>
      <c r="H4" s="1873"/>
      <c r="I4" s="1872" t="s">
        <v>26</v>
      </c>
      <c r="J4" s="1872" t="s">
        <v>30</v>
      </c>
      <c r="K4" s="1877" t="s">
        <v>31</v>
      </c>
      <c r="L4" s="1877" t="s">
        <v>32</v>
      </c>
      <c r="M4" s="1873"/>
      <c r="N4" s="1861" t="s">
        <v>19</v>
      </c>
      <c r="O4" s="1862"/>
      <c r="P4" s="1862"/>
      <c r="Q4" s="1882"/>
      <c r="R4" s="1861" t="s">
        <v>20</v>
      </c>
      <c r="S4" s="1862"/>
      <c r="T4" s="1863"/>
    </row>
    <row r="5" spans="1:20" ht="15.75">
      <c r="A5" s="1889"/>
      <c r="B5" s="1884"/>
      <c r="C5" s="1873"/>
      <c r="D5" s="1873"/>
      <c r="E5" s="1873" t="s">
        <v>83</v>
      </c>
      <c r="F5" s="1873" t="s">
        <v>84</v>
      </c>
      <c r="G5" s="1910"/>
      <c r="H5" s="1873"/>
      <c r="I5" s="1873"/>
      <c r="J5" s="1873"/>
      <c r="K5" s="1878"/>
      <c r="L5" s="1878"/>
      <c r="M5" s="1873"/>
      <c r="N5" s="67">
        <v>1</v>
      </c>
      <c r="O5" s="1875">
        <v>2</v>
      </c>
      <c r="P5" s="187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1889"/>
      <c r="B6" s="1884"/>
      <c r="C6" s="1873"/>
      <c r="D6" s="1873"/>
      <c r="E6" s="1891"/>
      <c r="F6" s="1891"/>
      <c r="G6" s="1910"/>
      <c r="H6" s="1873"/>
      <c r="I6" s="1873"/>
      <c r="J6" s="1873"/>
      <c r="K6" s="1878"/>
      <c r="L6" s="1878"/>
      <c r="M6" s="1873"/>
      <c r="N6" s="1861"/>
      <c r="O6" s="1862"/>
      <c r="P6" s="1862"/>
      <c r="Q6" s="1862"/>
      <c r="R6" s="1862"/>
      <c r="S6" s="1862"/>
      <c r="T6" s="1863"/>
    </row>
    <row r="7" spans="1:20" ht="26.25" customHeight="1" thickBot="1">
      <c r="A7" s="1890"/>
      <c r="B7" s="1885"/>
      <c r="C7" s="1874"/>
      <c r="D7" s="1874"/>
      <c r="E7" s="1892"/>
      <c r="F7" s="1892"/>
      <c r="G7" s="1911"/>
      <c r="H7" s="1874"/>
      <c r="I7" s="1874"/>
      <c r="J7" s="1874"/>
      <c r="K7" s="1879"/>
      <c r="L7" s="1879"/>
      <c r="M7" s="1874"/>
      <c r="N7" s="97">
        <v>15</v>
      </c>
      <c r="O7" s="1880">
        <v>9</v>
      </c>
      <c r="P7" s="188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1915">
        <v>5</v>
      </c>
      <c r="F8" s="1916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1918" t="s">
        <v>45</v>
      </c>
      <c r="P8" s="191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1920" t="s">
        <v>174</v>
      </c>
      <c r="B9" s="1921"/>
      <c r="C9" s="1921"/>
      <c r="D9" s="1921"/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2"/>
    </row>
    <row r="10" spans="1:20" ht="20.25" thickBot="1">
      <c r="A10" s="1923" t="s">
        <v>86</v>
      </c>
      <c r="B10" s="1924"/>
      <c r="C10" s="1924"/>
      <c r="D10" s="1924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5"/>
    </row>
    <row r="11" spans="1:20" ht="31.5">
      <c r="A11" s="757" t="s">
        <v>85</v>
      </c>
      <c r="B11" s="758" t="s">
        <v>115</v>
      </c>
      <c r="C11" s="759"/>
      <c r="D11" s="760"/>
      <c r="E11" s="761"/>
      <c r="F11" s="761"/>
      <c r="G11" s="762">
        <f>G12+G13+G14</f>
        <v>6.5</v>
      </c>
      <c r="H11" s="763">
        <f>G11*30</f>
        <v>195</v>
      </c>
      <c r="I11" s="760"/>
      <c r="J11" s="759"/>
      <c r="K11" s="760"/>
      <c r="L11" s="764"/>
      <c r="M11" s="765"/>
      <c r="N11" s="757"/>
      <c r="O11" s="2217"/>
      <c r="P11" s="2218"/>
      <c r="Q11" s="766"/>
      <c r="R11" s="767"/>
      <c r="S11" s="768"/>
      <c r="T11" s="766"/>
    </row>
    <row r="12" spans="1:20" ht="15.75">
      <c r="A12" s="769"/>
      <c r="B12" s="770" t="s">
        <v>33</v>
      </c>
      <c r="C12" s="771"/>
      <c r="D12" s="772"/>
      <c r="E12" s="773"/>
      <c r="F12" s="773"/>
      <c r="G12" s="774">
        <v>5</v>
      </c>
      <c r="H12" s="775">
        <f>G12*30</f>
        <v>150</v>
      </c>
      <c r="I12" s="772"/>
      <c r="J12" s="771"/>
      <c r="K12" s="772"/>
      <c r="L12" s="746"/>
      <c r="M12" s="776"/>
      <c r="N12" s="769"/>
      <c r="O12" s="2201"/>
      <c r="P12" s="2202"/>
      <c r="Q12" s="777"/>
      <c r="R12" s="778"/>
      <c r="S12" s="779"/>
      <c r="T12" s="777"/>
    </row>
    <row r="13" spans="1:20" ht="15.75">
      <c r="A13" s="769"/>
      <c r="B13" s="738" t="s">
        <v>34</v>
      </c>
      <c r="C13" s="771"/>
      <c r="D13" s="772"/>
      <c r="E13" s="773"/>
      <c r="F13" s="773"/>
      <c r="G13" s="774"/>
      <c r="H13" s="775"/>
      <c r="I13" s="772"/>
      <c r="J13" s="771"/>
      <c r="K13" s="772"/>
      <c r="L13" s="746"/>
      <c r="M13" s="776"/>
      <c r="N13" s="780" t="s">
        <v>274</v>
      </c>
      <c r="O13" s="2201" t="s">
        <v>274</v>
      </c>
      <c r="P13" s="2202"/>
      <c r="Q13" s="781" t="s">
        <v>274</v>
      </c>
      <c r="R13" s="782" t="s">
        <v>274</v>
      </c>
      <c r="S13" s="783" t="s">
        <v>274</v>
      </c>
      <c r="T13" s="777"/>
    </row>
    <row r="14" spans="1:22" ht="15.75">
      <c r="A14" s="769"/>
      <c r="B14" s="738" t="s">
        <v>34</v>
      </c>
      <c r="C14" s="771"/>
      <c r="D14" s="784" t="s">
        <v>51</v>
      </c>
      <c r="E14" s="773"/>
      <c r="F14" s="773"/>
      <c r="G14" s="774">
        <v>1.5</v>
      </c>
      <c r="H14" s="775">
        <f>G14*30</f>
        <v>45</v>
      </c>
      <c r="I14" s="785">
        <f>J14+K14+L14</f>
        <v>16</v>
      </c>
      <c r="J14" s="771"/>
      <c r="K14" s="772"/>
      <c r="L14" s="746">
        <v>16</v>
      </c>
      <c r="M14" s="786">
        <f>H14-I14</f>
        <v>29</v>
      </c>
      <c r="N14" s="769"/>
      <c r="O14" s="2201"/>
      <c r="P14" s="2202"/>
      <c r="Q14" s="777"/>
      <c r="R14" s="778"/>
      <c r="S14" s="779"/>
      <c r="T14" s="777" t="s">
        <v>52</v>
      </c>
      <c r="V14" s="336" t="s">
        <v>336</v>
      </c>
    </row>
    <row r="15" spans="1:20" ht="15.75">
      <c r="A15" s="769" t="s">
        <v>87</v>
      </c>
      <c r="B15" s="787" t="s">
        <v>91</v>
      </c>
      <c r="C15" s="771" t="s">
        <v>95</v>
      </c>
      <c r="D15" s="772"/>
      <c r="E15" s="774"/>
      <c r="F15" s="774"/>
      <c r="G15" s="788">
        <v>4.5</v>
      </c>
      <c r="H15" s="775">
        <f aca="true" t="shared" si="0" ref="H15:H23">G15*30</f>
        <v>135</v>
      </c>
      <c r="I15" s="771"/>
      <c r="J15" s="772"/>
      <c r="K15" s="771"/>
      <c r="L15" s="772"/>
      <c r="M15" s="786"/>
      <c r="N15" s="769"/>
      <c r="O15" s="2201"/>
      <c r="P15" s="2202"/>
      <c r="Q15" s="777"/>
      <c r="R15" s="778"/>
      <c r="S15" s="779"/>
      <c r="T15" s="777"/>
    </row>
    <row r="16" spans="1:20" ht="15.75">
      <c r="A16" s="789" t="s">
        <v>88</v>
      </c>
      <c r="B16" s="787" t="s">
        <v>111</v>
      </c>
      <c r="C16" s="771"/>
      <c r="D16" s="771"/>
      <c r="E16" s="773"/>
      <c r="F16" s="773"/>
      <c r="G16" s="790">
        <v>3</v>
      </c>
      <c r="H16" s="775">
        <f t="shared" si="0"/>
        <v>90</v>
      </c>
      <c r="I16" s="791"/>
      <c r="J16" s="792"/>
      <c r="K16" s="771"/>
      <c r="L16" s="772"/>
      <c r="M16" s="786"/>
      <c r="N16" s="769"/>
      <c r="O16" s="2201"/>
      <c r="P16" s="2202"/>
      <c r="Q16" s="777"/>
      <c r="R16" s="778"/>
      <c r="S16" s="779"/>
      <c r="T16" s="777"/>
    </row>
    <row r="17" spans="1:20" ht="15.75">
      <c r="A17" s="789"/>
      <c r="B17" s="787" t="s">
        <v>33</v>
      </c>
      <c r="C17" s="771"/>
      <c r="D17" s="771"/>
      <c r="E17" s="773"/>
      <c r="F17" s="773"/>
      <c r="G17" s="790">
        <v>2</v>
      </c>
      <c r="H17" s="775">
        <f t="shared" si="0"/>
        <v>60</v>
      </c>
      <c r="I17" s="791"/>
      <c r="J17" s="792"/>
      <c r="K17" s="771"/>
      <c r="L17" s="772"/>
      <c r="M17" s="786"/>
      <c r="N17" s="769"/>
      <c r="O17" s="2201"/>
      <c r="P17" s="2202"/>
      <c r="Q17" s="777"/>
      <c r="R17" s="778"/>
      <c r="S17" s="779"/>
      <c r="T17" s="777"/>
    </row>
    <row r="18" spans="1:20" ht="15.75">
      <c r="A18" s="789" t="s">
        <v>106</v>
      </c>
      <c r="B18" s="793" t="s">
        <v>34</v>
      </c>
      <c r="C18" s="771"/>
      <c r="D18" s="771">
        <v>2</v>
      </c>
      <c r="E18" s="773"/>
      <c r="F18" s="773"/>
      <c r="G18" s="790">
        <v>1</v>
      </c>
      <c r="H18" s="775">
        <f t="shared" si="0"/>
        <v>30</v>
      </c>
      <c r="I18" s="791">
        <v>10</v>
      </c>
      <c r="J18" s="794">
        <v>10</v>
      </c>
      <c r="K18" s="771"/>
      <c r="L18" s="772"/>
      <c r="M18" s="786">
        <v>20</v>
      </c>
      <c r="N18" s="769"/>
      <c r="O18" s="2212">
        <v>1</v>
      </c>
      <c r="P18" s="2202"/>
      <c r="Q18" s="777"/>
      <c r="R18" s="778"/>
      <c r="S18" s="779"/>
      <c r="T18" s="777"/>
    </row>
    <row r="19" spans="1:20" ht="31.5">
      <c r="A19" s="769" t="s">
        <v>89</v>
      </c>
      <c r="B19" s="795" t="s">
        <v>92</v>
      </c>
      <c r="C19" s="771" t="s">
        <v>95</v>
      </c>
      <c r="D19" s="771"/>
      <c r="E19" s="773"/>
      <c r="F19" s="773"/>
      <c r="G19" s="788">
        <v>4</v>
      </c>
      <c r="H19" s="775">
        <f t="shared" si="0"/>
        <v>120</v>
      </c>
      <c r="I19" s="771"/>
      <c r="J19" s="772"/>
      <c r="K19" s="771"/>
      <c r="L19" s="772"/>
      <c r="M19" s="786"/>
      <c r="N19" s="769"/>
      <c r="O19" s="2201"/>
      <c r="P19" s="2202"/>
      <c r="Q19" s="777"/>
      <c r="R19" s="778"/>
      <c r="S19" s="779"/>
      <c r="T19" s="777"/>
    </row>
    <row r="20" spans="1:20" ht="15.75">
      <c r="A20" s="796" t="s">
        <v>90</v>
      </c>
      <c r="B20" s="787" t="s">
        <v>93</v>
      </c>
      <c r="C20" s="797"/>
      <c r="D20" s="797"/>
      <c r="E20" s="798"/>
      <c r="F20" s="798"/>
      <c r="G20" s="799">
        <f>G21+G22</f>
        <v>4.5</v>
      </c>
      <c r="H20" s="775">
        <f t="shared" si="0"/>
        <v>135</v>
      </c>
      <c r="I20" s="797"/>
      <c r="J20" s="800"/>
      <c r="K20" s="797"/>
      <c r="L20" s="800"/>
      <c r="M20" s="801"/>
      <c r="N20" s="796"/>
      <c r="O20" s="2201"/>
      <c r="P20" s="2202"/>
      <c r="Q20" s="802"/>
      <c r="R20" s="803"/>
      <c r="S20" s="804"/>
      <c r="T20" s="802"/>
    </row>
    <row r="21" spans="1:20" ht="15.75">
      <c r="A21" s="796"/>
      <c r="B21" s="787" t="s">
        <v>33</v>
      </c>
      <c r="C21" s="797"/>
      <c r="D21" s="797"/>
      <c r="E21" s="798"/>
      <c r="F21" s="798"/>
      <c r="G21" s="799">
        <v>3</v>
      </c>
      <c r="H21" s="775">
        <f t="shared" si="0"/>
        <v>90</v>
      </c>
      <c r="I21" s="797"/>
      <c r="J21" s="800"/>
      <c r="K21" s="797"/>
      <c r="L21" s="800"/>
      <c r="M21" s="801"/>
      <c r="N21" s="796"/>
      <c r="O21" s="2201"/>
      <c r="P21" s="2202"/>
      <c r="Q21" s="802"/>
      <c r="R21" s="803"/>
      <c r="S21" s="804"/>
      <c r="T21" s="802"/>
    </row>
    <row r="22" spans="1:20" ht="16.5" thickBot="1">
      <c r="A22" s="805" t="s">
        <v>94</v>
      </c>
      <c r="B22" s="806" t="s">
        <v>34</v>
      </c>
      <c r="C22" s="797">
        <v>1</v>
      </c>
      <c r="D22" s="797"/>
      <c r="E22" s="798"/>
      <c r="F22" s="798"/>
      <c r="G22" s="807">
        <v>1.5</v>
      </c>
      <c r="H22" s="808">
        <f t="shared" si="0"/>
        <v>45</v>
      </c>
      <c r="I22" s="797">
        <v>15</v>
      </c>
      <c r="J22" s="809">
        <v>15</v>
      </c>
      <c r="K22" s="797"/>
      <c r="L22" s="800"/>
      <c r="M22" s="801">
        <v>30</v>
      </c>
      <c r="N22" s="796" t="s">
        <v>105</v>
      </c>
      <c r="O22" s="2203"/>
      <c r="P22" s="2204"/>
      <c r="Q22" s="802"/>
      <c r="R22" s="803"/>
      <c r="S22" s="804"/>
      <c r="T22" s="802"/>
    </row>
    <row r="23" spans="1:20" ht="32.25" thickBot="1">
      <c r="A23" s="805" t="s">
        <v>108</v>
      </c>
      <c r="B23" s="810" t="s">
        <v>335</v>
      </c>
      <c r="C23" s="771" t="s">
        <v>95</v>
      </c>
      <c r="D23" s="771"/>
      <c r="E23" s="773"/>
      <c r="F23" s="773"/>
      <c r="G23" s="790">
        <v>3.5</v>
      </c>
      <c r="H23" s="775">
        <f t="shared" si="0"/>
        <v>105</v>
      </c>
      <c r="I23" s="771"/>
      <c r="J23" s="746"/>
      <c r="K23" s="771"/>
      <c r="L23" s="772"/>
      <c r="M23" s="785"/>
      <c r="N23" s="779"/>
      <c r="O23" s="779"/>
      <c r="P23" s="779"/>
      <c r="Q23" s="779"/>
      <c r="R23" s="779"/>
      <c r="S23" s="779"/>
      <c r="T23" s="779"/>
    </row>
    <row r="24" spans="1:20" ht="15.75" customHeight="1">
      <c r="A24" s="2205" t="s">
        <v>134</v>
      </c>
      <c r="B24" s="2206"/>
      <c r="C24" s="2207"/>
      <c r="D24" s="2207"/>
      <c r="E24" s="2207"/>
      <c r="F24" s="2208"/>
      <c r="G24" s="811">
        <f>SUM(G25+G26)</f>
        <v>30.5</v>
      </c>
      <c r="H24" s="812">
        <f>SUM(H25+H26)</f>
        <v>810</v>
      </c>
      <c r="I24" s="813"/>
      <c r="J24" s="813"/>
      <c r="K24" s="813"/>
      <c r="L24" s="813"/>
      <c r="M24" s="813"/>
      <c r="N24" s="814"/>
      <c r="O24" s="2209"/>
      <c r="P24" s="2210"/>
      <c r="Q24" s="815"/>
      <c r="R24" s="816"/>
      <c r="S24" s="817"/>
      <c r="T24" s="818"/>
    </row>
    <row r="25" spans="1:20" ht="16.5" customHeight="1" thickBot="1">
      <c r="A25" s="2213" t="s">
        <v>64</v>
      </c>
      <c r="B25" s="2214"/>
      <c r="C25" s="2214"/>
      <c r="D25" s="2214"/>
      <c r="E25" s="2214"/>
      <c r="F25" s="2215"/>
      <c r="G25" s="819">
        <f>G12+G15+G17+G19+G21+G23</f>
        <v>22</v>
      </c>
      <c r="H25" s="820">
        <f>H12+H15+H17+H19+H21</f>
        <v>555</v>
      </c>
      <c r="I25" s="821"/>
      <c r="J25" s="822"/>
      <c r="K25" s="823"/>
      <c r="L25" s="824"/>
      <c r="M25" s="825"/>
      <c r="N25" s="826"/>
      <c r="O25" s="2216"/>
      <c r="P25" s="2216"/>
      <c r="Q25" s="827"/>
      <c r="R25" s="805"/>
      <c r="S25" s="824"/>
      <c r="T25" s="828"/>
    </row>
    <row r="26" spans="1:20" ht="16.5" customHeight="1" thickBot="1">
      <c r="A26" s="1836" t="s">
        <v>103</v>
      </c>
      <c r="B26" s="1837"/>
      <c r="C26" s="1837"/>
      <c r="D26" s="1837"/>
      <c r="E26" s="1837"/>
      <c r="F26" s="1838"/>
      <c r="G26" s="225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797" t="s">
        <v>122</v>
      </c>
      <c r="P26" s="1797"/>
      <c r="Q26" s="94" t="s">
        <v>52</v>
      </c>
      <c r="R26" s="84"/>
      <c r="S26" s="30"/>
      <c r="T26" s="94" t="s">
        <v>52</v>
      </c>
    </row>
    <row r="27" spans="1:20" ht="16.5" customHeight="1">
      <c r="A27" s="1808"/>
      <c r="B27" s="1809"/>
      <c r="C27" s="100"/>
      <c r="D27" s="100"/>
      <c r="E27" s="100"/>
      <c r="F27" s="100"/>
      <c r="G27" s="346"/>
      <c r="H27" s="346"/>
      <c r="I27" s="70"/>
      <c r="J27" s="91"/>
      <c r="K27" s="91"/>
      <c r="L27" s="91"/>
      <c r="M27" s="54"/>
      <c r="N27" s="577"/>
      <c r="O27" s="1859"/>
      <c r="P27" s="1860"/>
      <c r="Q27" s="629"/>
      <c r="R27" s="625"/>
      <c r="S27" s="626"/>
      <c r="T27" s="95"/>
    </row>
    <row r="28" spans="1:22" s="753" customFormat="1" ht="24" customHeight="1">
      <c r="A28" s="829" t="s">
        <v>108</v>
      </c>
      <c r="B28" s="830" t="s">
        <v>107</v>
      </c>
      <c r="C28" s="831"/>
      <c r="D28" s="832" t="s">
        <v>316</v>
      </c>
      <c r="E28" s="832"/>
      <c r="F28" s="794"/>
      <c r="G28" s="867">
        <v>4.5</v>
      </c>
      <c r="H28" s="794">
        <f>G28*30</f>
        <v>135</v>
      </c>
      <c r="I28" s="831">
        <v>60</v>
      </c>
      <c r="J28" s="832"/>
      <c r="K28" s="832"/>
      <c r="L28" s="832">
        <v>60</v>
      </c>
      <c r="M28" s="833">
        <f>H28-I28</f>
        <v>75</v>
      </c>
      <c r="N28" s="834" t="s">
        <v>273</v>
      </c>
      <c r="O28" s="794" t="s">
        <v>273</v>
      </c>
      <c r="P28" s="794" t="s">
        <v>273</v>
      </c>
      <c r="Q28" s="835" t="s">
        <v>273</v>
      </c>
      <c r="R28" s="834"/>
      <c r="S28" s="794"/>
      <c r="T28" s="777"/>
      <c r="V28" s="753" t="s">
        <v>337</v>
      </c>
    </row>
    <row r="29" spans="1:21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288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</row>
    <row r="30" spans="1:20" s="348" customFormat="1" ht="24" customHeight="1">
      <c r="A30" s="1864" t="s">
        <v>318</v>
      </c>
      <c r="B30" s="1865"/>
      <c r="C30" s="1866"/>
      <c r="D30" s="290"/>
      <c r="E30" s="290"/>
      <c r="F30" s="288"/>
      <c r="G30" s="288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1867"/>
      <c r="B31" s="1868"/>
      <c r="C31" s="1869"/>
      <c r="D31" s="263"/>
      <c r="E31" s="263"/>
      <c r="F31" s="263"/>
      <c r="G31" s="349"/>
      <c r="H31" s="349"/>
      <c r="I31" s="264"/>
      <c r="J31" s="265"/>
      <c r="K31" s="32"/>
      <c r="L31" s="32"/>
      <c r="M31" s="33"/>
      <c r="N31" s="630"/>
      <c r="O31" s="1856"/>
      <c r="P31" s="1857"/>
      <c r="Q31" s="631"/>
      <c r="R31" s="627"/>
      <c r="S31" s="628"/>
      <c r="T31" s="90"/>
    </row>
    <row r="32" spans="1:20" ht="16.5" thickBot="1">
      <c r="A32" s="1848" t="s">
        <v>96</v>
      </c>
      <c r="B32" s="1849"/>
      <c r="C32" s="1849"/>
      <c r="D32" s="1849"/>
      <c r="E32" s="1849"/>
      <c r="F32" s="1849"/>
      <c r="G32" s="1849"/>
      <c r="H32" s="1849"/>
      <c r="I32" s="1849"/>
      <c r="J32" s="1849"/>
      <c r="K32" s="1850"/>
      <c r="L32" s="1850"/>
      <c r="M32" s="1850"/>
      <c r="N32" s="1849"/>
      <c r="O32" s="1849"/>
      <c r="P32" s="1849"/>
      <c r="Q32" s="1849"/>
      <c r="R32" s="1850"/>
      <c r="S32" s="1850"/>
      <c r="T32" s="1851"/>
    </row>
    <row r="33" spans="1:20" ht="15.75">
      <c r="A33" s="646" t="s">
        <v>97</v>
      </c>
      <c r="B33" s="647" t="s">
        <v>265</v>
      </c>
      <c r="C33" s="648"/>
      <c r="D33" s="648"/>
      <c r="E33" s="649"/>
      <c r="F33" s="650"/>
      <c r="G33" s="651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015"/>
      <c r="P33" s="2015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658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806"/>
      <c r="P34" s="1806"/>
      <c r="Q34" s="358"/>
      <c r="R34" s="359"/>
      <c r="S34" s="357"/>
      <c r="T34" s="358"/>
    </row>
    <row r="35" spans="1:20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643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806"/>
      <c r="P35" s="1806"/>
      <c r="Q35" s="358"/>
      <c r="R35" s="359"/>
      <c r="S35" s="357"/>
      <c r="T35" s="358"/>
    </row>
    <row r="36" spans="1:20" s="877" customFormat="1" ht="15.75">
      <c r="A36" s="868" t="s">
        <v>98</v>
      </c>
      <c r="B36" s="869" t="s">
        <v>305</v>
      </c>
      <c r="C36" s="870"/>
      <c r="D36" s="870"/>
      <c r="E36" s="870"/>
      <c r="F36" s="870"/>
      <c r="G36" s="836">
        <v>3</v>
      </c>
      <c r="H36" s="871">
        <f>G36*30</f>
        <v>90</v>
      </c>
      <c r="I36" s="871"/>
      <c r="J36" s="870"/>
      <c r="K36" s="870"/>
      <c r="L36" s="870"/>
      <c r="M36" s="872"/>
      <c r="N36" s="873"/>
      <c r="O36" s="874"/>
      <c r="P36" s="874"/>
      <c r="Q36" s="875"/>
      <c r="R36" s="876"/>
      <c r="S36" s="874"/>
      <c r="T36" s="875"/>
    </row>
    <row r="37" spans="1:20" s="877" customFormat="1" ht="15.75">
      <c r="A37" s="878"/>
      <c r="B37" s="879" t="s">
        <v>33</v>
      </c>
      <c r="C37" s="880"/>
      <c r="D37" s="880"/>
      <c r="E37" s="880"/>
      <c r="F37" s="880"/>
      <c r="G37" s="837">
        <v>2</v>
      </c>
      <c r="H37" s="881">
        <f>G37*30</f>
        <v>60</v>
      </c>
      <c r="I37" s="882"/>
      <c r="J37" s="880"/>
      <c r="K37" s="880"/>
      <c r="L37" s="880"/>
      <c r="M37" s="883"/>
      <c r="N37" s="884"/>
      <c r="O37" s="874"/>
      <c r="P37" s="874"/>
      <c r="Q37" s="875"/>
      <c r="R37" s="876"/>
      <c r="S37" s="874"/>
      <c r="T37" s="875"/>
    </row>
    <row r="38" spans="1:20" s="877" customFormat="1" ht="15.75">
      <c r="A38" s="885" t="s">
        <v>112</v>
      </c>
      <c r="B38" s="886" t="s">
        <v>34</v>
      </c>
      <c r="C38" s="880"/>
      <c r="D38" s="887">
        <v>1</v>
      </c>
      <c r="E38" s="880"/>
      <c r="F38" s="880"/>
      <c r="G38" s="838">
        <v>1</v>
      </c>
      <c r="H38" s="871">
        <f>G38*30</f>
        <v>30</v>
      </c>
      <c r="I38" s="887">
        <f>J38+K38+L38</f>
        <v>14</v>
      </c>
      <c r="J38" s="887">
        <v>8</v>
      </c>
      <c r="K38" s="887"/>
      <c r="L38" s="887">
        <v>6</v>
      </c>
      <c r="M38" s="888">
        <f>H38-I38</f>
        <v>16</v>
      </c>
      <c r="N38" s="889">
        <v>1</v>
      </c>
      <c r="O38" s="874"/>
      <c r="P38" s="874"/>
      <c r="Q38" s="875"/>
      <c r="R38" s="876"/>
      <c r="S38" s="874"/>
      <c r="T38" s="875"/>
    </row>
    <row r="39" spans="1:20" s="877" customFormat="1" ht="15.75">
      <c r="A39" s="890" t="s">
        <v>99</v>
      </c>
      <c r="B39" s="891" t="s">
        <v>116</v>
      </c>
      <c r="C39" s="892"/>
      <c r="D39" s="893"/>
      <c r="E39" s="894"/>
      <c r="F39" s="895"/>
      <c r="G39" s="839">
        <v>3</v>
      </c>
      <c r="H39" s="896">
        <f t="shared" si="1"/>
        <v>90</v>
      </c>
      <c r="I39" s="897"/>
      <c r="J39" s="898"/>
      <c r="K39" s="899"/>
      <c r="L39" s="898"/>
      <c r="M39" s="900"/>
      <c r="N39" s="901"/>
      <c r="O39" s="2211"/>
      <c r="P39" s="2211"/>
      <c r="Q39" s="875"/>
      <c r="R39" s="876"/>
      <c r="S39" s="874"/>
      <c r="T39" s="87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756">
        <v>4</v>
      </c>
      <c r="H40" s="267">
        <f t="shared" si="1"/>
        <v>120</v>
      </c>
      <c r="I40" s="373"/>
      <c r="J40" s="374"/>
      <c r="K40" s="267"/>
      <c r="L40" s="374"/>
      <c r="M40" s="33"/>
      <c r="N40" s="356"/>
      <c r="O40" s="1806"/>
      <c r="P40" s="180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840">
        <v>1.5</v>
      </c>
      <c r="H41" s="267">
        <f t="shared" si="1"/>
        <v>45</v>
      </c>
      <c r="I41" s="375"/>
      <c r="J41" s="376"/>
      <c r="K41" s="5"/>
      <c r="L41" s="376"/>
      <c r="M41" s="355"/>
      <c r="N41" s="356"/>
      <c r="O41" s="1806"/>
      <c r="P41" s="1806"/>
      <c r="Q41" s="358"/>
      <c r="R41" s="359"/>
      <c r="S41" s="357"/>
      <c r="T41" s="358"/>
    </row>
    <row r="42" spans="1:20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840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806">
        <v>5</v>
      </c>
      <c r="P42" s="1806"/>
      <c r="Q42" s="358"/>
      <c r="R42" s="359"/>
      <c r="S42" s="161"/>
      <c r="T42" s="358"/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790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1858"/>
      <c r="P43" s="1858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841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1858"/>
      <c r="P44" s="1858"/>
      <c r="Q44" s="672"/>
      <c r="R44" s="673"/>
      <c r="S44" s="674"/>
      <c r="T44" s="672"/>
      <c r="U44" s="644">
        <f t="shared" si="2"/>
        <v>0</v>
      </c>
    </row>
    <row r="45" spans="1:21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841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1840"/>
      <c r="P45" s="1840"/>
      <c r="Q45" s="680"/>
      <c r="R45" s="673"/>
      <c r="S45" s="674"/>
      <c r="T45" s="672"/>
      <c r="U45" s="644">
        <f t="shared" si="2"/>
        <v>0.5714285714285714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756">
        <f>G47+G48</f>
        <v>6.5</v>
      </c>
      <c r="H46" s="659">
        <f t="shared" si="1"/>
        <v>195</v>
      </c>
      <c r="I46" s="378"/>
      <c r="J46" s="379"/>
      <c r="K46" s="267"/>
      <c r="L46" s="379"/>
      <c r="M46" s="258"/>
      <c r="N46" s="253"/>
      <c r="O46" s="1810"/>
      <c r="P46" s="181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756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806"/>
      <c r="P47" s="1806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756">
        <v>2.5</v>
      </c>
      <c r="H48" s="267">
        <f t="shared" si="1"/>
        <v>75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45</v>
      </c>
      <c r="N48" s="356">
        <v>2</v>
      </c>
      <c r="O48" s="1806"/>
      <c r="P48" s="1806"/>
      <c r="Q48" s="358"/>
      <c r="R48" s="359"/>
      <c r="S48" s="382"/>
      <c r="T48" s="358"/>
      <c r="U48" s="336">
        <f t="shared" si="2"/>
        <v>0.6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839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1814"/>
      <c r="P49" s="181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839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839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s="753" customFormat="1" ht="31.5">
      <c r="A52" s="902" t="s">
        <v>314</v>
      </c>
      <c r="B52" s="738" t="s">
        <v>118</v>
      </c>
      <c r="C52" s="739"/>
      <c r="D52" s="740"/>
      <c r="E52" s="903"/>
      <c r="F52" s="903"/>
      <c r="G52" s="788">
        <f>G53+G55+G54</f>
        <v>4</v>
      </c>
      <c r="H52" s="904">
        <f t="shared" si="1"/>
        <v>120</v>
      </c>
      <c r="I52" s="745"/>
      <c r="J52" s="772"/>
      <c r="K52" s="905"/>
      <c r="L52" s="772"/>
      <c r="M52" s="747"/>
      <c r="N52" s="748"/>
      <c r="O52" s="2200"/>
      <c r="P52" s="2200"/>
      <c r="Q52" s="752"/>
      <c r="R52" s="748"/>
      <c r="S52" s="751"/>
      <c r="T52" s="752"/>
      <c r="U52" s="753">
        <f aca="true" t="shared" si="3" ref="U52:U70">M52/H52</f>
        <v>0</v>
      </c>
    </row>
    <row r="53" spans="1:21" s="753" customFormat="1" ht="31.5">
      <c r="A53" s="737"/>
      <c r="B53" s="906" t="s">
        <v>119</v>
      </c>
      <c r="C53" s="739"/>
      <c r="D53" s="740"/>
      <c r="E53" s="903"/>
      <c r="F53" s="903"/>
      <c r="G53" s="907">
        <v>2</v>
      </c>
      <c r="H53" s="904">
        <f t="shared" si="1"/>
        <v>60</v>
      </c>
      <c r="I53" s="745"/>
      <c r="J53" s="772"/>
      <c r="K53" s="905"/>
      <c r="L53" s="772"/>
      <c r="M53" s="747"/>
      <c r="N53" s="748"/>
      <c r="O53" s="2200"/>
      <c r="P53" s="2200"/>
      <c r="Q53" s="752"/>
      <c r="R53" s="748"/>
      <c r="S53" s="751"/>
      <c r="T53" s="752"/>
      <c r="U53" s="753">
        <f t="shared" si="3"/>
        <v>0</v>
      </c>
    </row>
    <row r="54" spans="1:21" s="753" customFormat="1" ht="31.5">
      <c r="A54" s="737"/>
      <c r="B54" s="906" t="s">
        <v>120</v>
      </c>
      <c r="C54" s="739"/>
      <c r="D54" s="740"/>
      <c r="E54" s="903"/>
      <c r="F54" s="903"/>
      <c r="G54" s="907">
        <v>0.5</v>
      </c>
      <c r="H54" s="904">
        <f t="shared" si="1"/>
        <v>15</v>
      </c>
      <c r="I54" s="745"/>
      <c r="J54" s="772"/>
      <c r="K54" s="905"/>
      <c r="L54" s="772"/>
      <c r="M54" s="747"/>
      <c r="N54" s="748"/>
      <c r="O54" s="2200"/>
      <c r="P54" s="2200"/>
      <c r="Q54" s="752"/>
      <c r="R54" s="748"/>
      <c r="S54" s="751"/>
      <c r="T54" s="752"/>
      <c r="U54" s="753">
        <f t="shared" si="3"/>
        <v>0</v>
      </c>
    </row>
    <row r="55" spans="1:21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756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806"/>
      <c r="P55" s="1806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31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1811"/>
      <c r="P56" s="181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23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806"/>
      <c r="P57" s="1806"/>
      <c r="Q57" s="399"/>
      <c r="R57" s="410"/>
      <c r="S57" s="400"/>
      <c r="T57" s="399"/>
      <c r="U57" s="336">
        <f t="shared" si="3"/>
        <v>0</v>
      </c>
    </row>
    <row r="58" spans="1:21" s="753" customFormat="1" ht="15.75">
      <c r="A58" s="737" t="s">
        <v>137</v>
      </c>
      <c r="B58" s="738" t="s">
        <v>34</v>
      </c>
      <c r="C58" s="739"/>
      <c r="D58" s="740" t="s">
        <v>122</v>
      </c>
      <c r="E58" s="741"/>
      <c r="F58" s="742"/>
      <c r="G58" s="743">
        <v>1.5</v>
      </c>
      <c r="H58" s="744">
        <f>PRODUCT(G58,30)</f>
        <v>45</v>
      </c>
      <c r="I58" s="740">
        <f>J58+K58+L58</f>
        <v>18</v>
      </c>
      <c r="J58" s="739">
        <v>9</v>
      </c>
      <c r="K58" s="745"/>
      <c r="L58" s="746">
        <v>9</v>
      </c>
      <c r="M58" s="747">
        <f>H58-I58</f>
        <v>27</v>
      </c>
      <c r="N58" s="748"/>
      <c r="O58" s="2016"/>
      <c r="P58" s="2017"/>
      <c r="Q58" s="749">
        <f>I58/9</f>
        <v>2</v>
      </c>
      <c r="R58" s="750"/>
      <c r="S58" s="751"/>
      <c r="T58" s="752"/>
      <c r="U58" s="753">
        <f t="shared" si="3"/>
        <v>0.6</v>
      </c>
    </row>
    <row r="59" spans="1:21" s="724" customFormat="1" ht="15.75">
      <c r="A59" s="711" t="s">
        <v>130</v>
      </c>
      <c r="B59" s="712" t="s">
        <v>49</v>
      </c>
      <c r="C59" s="713"/>
      <c r="D59" s="713"/>
      <c r="E59" s="714"/>
      <c r="F59" s="715"/>
      <c r="G59" s="842">
        <v>11</v>
      </c>
      <c r="H59" s="717">
        <f aca="true" t="shared" si="4" ref="H59:H67">G59*30</f>
        <v>330</v>
      </c>
      <c r="I59" s="718"/>
      <c r="J59" s="713"/>
      <c r="K59" s="718"/>
      <c r="L59" s="713"/>
      <c r="M59" s="719"/>
      <c r="N59" s="720"/>
      <c r="O59" s="1844"/>
      <c r="P59" s="1844"/>
      <c r="Q59" s="721"/>
      <c r="R59" s="722"/>
      <c r="S59" s="723"/>
      <c r="T59" s="721"/>
      <c r="U59" s="724">
        <f t="shared" si="3"/>
        <v>0</v>
      </c>
    </row>
    <row r="60" spans="1:21" s="724" customFormat="1" ht="15.75">
      <c r="A60" s="725"/>
      <c r="B60" s="726" t="s">
        <v>33</v>
      </c>
      <c r="C60" s="727"/>
      <c r="D60" s="727"/>
      <c r="E60" s="728"/>
      <c r="F60" s="729"/>
      <c r="G60" s="907">
        <v>5</v>
      </c>
      <c r="H60" s="717">
        <f t="shared" si="4"/>
        <v>150</v>
      </c>
      <c r="I60" s="731"/>
      <c r="J60" s="727"/>
      <c r="K60" s="731"/>
      <c r="L60" s="727"/>
      <c r="M60" s="732"/>
      <c r="N60" s="720"/>
      <c r="O60" s="1844"/>
      <c r="P60" s="1844"/>
      <c r="Q60" s="721"/>
      <c r="R60" s="722"/>
      <c r="S60" s="723"/>
      <c r="T60" s="721"/>
      <c r="U60" s="724">
        <f t="shared" si="3"/>
        <v>0</v>
      </c>
    </row>
    <row r="61" spans="1:21" s="724" customFormat="1" ht="15.75">
      <c r="A61" s="725" t="s">
        <v>138</v>
      </c>
      <c r="B61" s="733" t="s">
        <v>34</v>
      </c>
      <c r="C61" s="727" t="s">
        <v>105</v>
      </c>
      <c r="D61" s="727"/>
      <c r="E61" s="728"/>
      <c r="F61" s="729"/>
      <c r="G61" s="788">
        <v>6</v>
      </c>
      <c r="H61" s="717">
        <f t="shared" si="4"/>
        <v>180</v>
      </c>
      <c r="I61" s="727">
        <f>J61+K61+L61</f>
        <v>90</v>
      </c>
      <c r="J61" s="735">
        <v>60</v>
      </c>
      <c r="K61" s="731">
        <v>15</v>
      </c>
      <c r="L61" s="735">
        <v>15</v>
      </c>
      <c r="M61" s="732">
        <f>H61-I61</f>
        <v>90</v>
      </c>
      <c r="N61" s="720">
        <f>I61/15</f>
        <v>6</v>
      </c>
      <c r="O61" s="1844"/>
      <c r="P61" s="1844"/>
      <c r="Q61" s="721"/>
      <c r="R61" s="722"/>
      <c r="S61" s="723"/>
      <c r="T61" s="721"/>
      <c r="U61" s="724">
        <f t="shared" si="3"/>
        <v>0.5</v>
      </c>
    </row>
    <row r="62" spans="1:20" ht="31.5">
      <c r="A62" s="681" t="s">
        <v>131</v>
      </c>
      <c r="B62" s="645" t="s">
        <v>267</v>
      </c>
      <c r="C62" s="641"/>
      <c r="D62" s="641"/>
      <c r="E62" s="641"/>
      <c r="F62" s="682"/>
      <c r="G62" s="840">
        <f>G63+G64</f>
        <v>5</v>
      </c>
      <c r="H62" s="683">
        <f t="shared" si="4"/>
        <v>150</v>
      </c>
      <c r="I62" s="14"/>
      <c r="J62" s="14"/>
      <c r="K62" s="14"/>
      <c r="L62" s="14"/>
      <c r="M62" s="161"/>
      <c r="N62" s="161"/>
      <c r="O62" s="357"/>
      <c r="P62" s="357"/>
      <c r="Q62" s="358"/>
      <c r="R62" s="359"/>
      <c r="S62" s="357"/>
      <c r="T62" s="358"/>
    </row>
    <row r="63" spans="1:20" ht="15.75">
      <c r="A63" s="640"/>
      <c r="B63" s="684" t="s">
        <v>33</v>
      </c>
      <c r="C63" s="641"/>
      <c r="D63" s="641"/>
      <c r="E63" s="641"/>
      <c r="F63" s="682"/>
      <c r="G63" s="840">
        <v>1.5</v>
      </c>
      <c r="H63" s="683">
        <f t="shared" si="4"/>
        <v>45</v>
      </c>
      <c r="I63" s="14"/>
      <c r="J63" s="14"/>
      <c r="K63" s="14"/>
      <c r="L63" s="14"/>
      <c r="M63" s="161"/>
      <c r="N63" s="161"/>
      <c r="O63" s="357"/>
      <c r="P63" s="357"/>
      <c r="Q63" s="358"/>
      <c r="R63" s="359"/>
      <c r="S63" s="357"/>
      <c r="T63" s="358"/>
    </row>
    <row r="64" spans="1:20" ht="15.75">
      <c r="A64" s="380" t="s">
        <v>139</v>
      </c>
      <c r="B64" s="337" t="s">
        <v>34</v>
      </c>
      <c r="C64" s="173"/>
      <c r="D64" s="14">
        <v>1</v>
      </c>
      <c r="E64" s="14"/>
      <c r="F64" s="168"/>
      <c r="G64" s="844">
        <v>3.5</v>
      </c>
      <c r="H64" s="151">
        <f>G64*30</f>
        <v>105</v>
      </c>
      <c r="I64" s="14">
        <v>45</v>
      </c>
      <c r="J64" s="14">
        <v>30</v>
      </c>
      <c r="K64" s="14">
        <v>15</v>
      </c>
      <c r="L64" s="14"/>
      <c r="M64" s="355">
        <f>H64-I64</f>
        <v>60</v>
      </c>
      <c r="N64" s="356">
        <f>I64/15</f>
        <v>3</v>
      </c>
      <c r="O64" s="357"/>
      <c r="P64" s="357"/>
      <c r="Q64" s="358"/>
      <c r="R64" s="359"/>
      <c r="S64" s="357"/>
      <c r="T64" s="358"/>
    </row>
    <row r="65" spans="1:21" ht="15.75">
      <c r="A65" s="664" t="s">
        <v>302</v>
      </c>
      <c r="B65" s="665" t="s">
        <v>50</v>
      </c>
      <c r="C65" s="685"/>
      <c r="D65" s="671"/>
      <c r="E65" s="686"/>
      <c r="F65" s="669"/>
      <c r="G65" s="845">
        <f>G67+G66</f>
        <v>6</v>
      </c>
      <c r="H65" s="659">
        <f t="shared" si="4"/>
        <v>180</v>
      </c>
      <c r="I65" s="378"/>
      <c r="J65" s="379"/>
      <c r="K65" s="378"/>
      <c r="L65" s="379"/>
      <c r="M65" s="33"/>
      <c r="N65" s="405"/>
      <c r="O65" s="1811"/>
      <c r="P65" s="1811"/>
      <c r="Q65" s="358"/>
      <c r="R65" s="359"/>
      <c r="S65" s="357"/>
      <c r="T65" s="358"/>
      <c r="U65" s="336">
        <f t="shared" si="3"/>
        <v>0</v>
      </c>
    </row>
    <row r="66" spans="1:21" ht="15.75" customHeight="1">
      <c r="A66" s="675"/>
      <c r="B66" s="654" t="s">
        <v>33</v>
      </c>
      <c r="C66" s="688"/>
      <c r="D66" s="655"/>
      <c r="E66" s="642"/>
      <c r="F66" s="657"/>
      <c r="G66" s="840">
        <v>1</v>
      </c>
      <c r="H66" s="659">
        <f t="shared" si="4"/>
        <v>30</v>
      </c>
      <c r="I66" s="354"/>
      <c r="J66" s="352"/>
      <c r="K66" s="354"/>
      <c r="L66" s="352"/>
      <c r="M66" s="355"/>
      <c r="N66" s="356"/>
      <c r="O66" s="1806"/>
      <c r="P66" s="1806"/>
      <c r="Q66" s="358"/>
      <c r="R66" s="359"/>
      <c r="S66" s="357"/>
      <c r="T66" s="358"/>
      <c r="U66" s="336">
        <f t="shared" si="3"/>
        <v>0</v>
      </c>
    </row>
    <row r="67" spans="1:21" ht="16.5" customHeight="1" thickBot="1">
      <c r="A67" s="411" t="s">
        <v>303</v>
      </c>
      <c r="B67" s="412" t="s">
        <v>34</v>
      </c>
      <c r="C67" s="413">
        <v>1</v>
      </c>
      <c r="D67" s="414"/>
      <c r="E67" s="66"/>
      <c r="F67" s="415"/>
      <c r="G67" s="846">
        <v>5</v>
      </c>
      <c r="H67" s="416">
        <f t="shared" si="4"/>
        <v>150</v>
      </c>
      <c r="I67" s="414">
        <f>J67+K67+L67</f>
        <v>75</v>
      </c>
      <c r="J67" s="413">
        <v>45</v>
      </c>
      <c r="K67" s="417">
        <v>15</v>
      </c>
      <c r="L67" s="413">
        <v>15</v>
      </c>
      <c r="M67" s="418">
        <f>H67-I67</f>
        <v>75</v>
      </c>
      <c r="N67" s="419">
        <v>5</v>
      </c>
      <c r="O67" s="1835"/>
      <c r="P67" s="1835"/>
      <c r="Q67" s="421"/>
      <c r="R67" s="422"/>
      <c r="S67" s="420"/>
      <c r="T67" s="421"/>
      <c r="U67" s="336">
        <f t="shared" si="3"/>
        <v>0.5</v>
      </c>
    </row>
    <row r="68" spans="1:21" ht="16.5" thickBot="1">
      <c r="A68" s="1938" t="s">
        <v>135</v>
      </c>
      <c r="B68" s="1939"/>
      <c r="C68" s="1939"/>
      <c r="D68" s="1939"/>
      <c r="E68" s="1939"/>
      <c r="F68" s="1940"/>
      <c r="G68" s="423">
        <f>G69+G70</f>
        <v>71</v>
      </c>
      <c r="H68" s="424">
        <f>PRODUCT(G68,30)</f>
        <v>2130</v>
      </c>
      <c r="I68" s="425"/>
      <c r="J68" s="425"/>
      <c r="K68" s="425"/>
      <c r="L68" s="425"/>
      <c r="M68" s="425"/>
      <c r="N68" s="426"/>
      <c r="O68" s="2020"/>
      <c r="P68" s="2020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1833" t="s">
        <v>55</v>
      </c>
      <c r="B69" s="1834"/>
      <c r="C69" s="1834"/>
      <c r="D69" s="1834"/>
      <c r="E69" s="1834"/>
      <c r="F69" s="1834"/>
      <c r="G69" s="230">
        <f>G37+G41+G44+G34+G47+G53+G57+G60+G66+G39+G54+G50+G63</f>
        <v>34.5</v>
      </c>
      <c r="H69" s="280">
        <f>H37+H41+H44+H34+H47+H53+H57+H60+H66+H39+H54+H50+H63</f>
        <v>1035</v>
      </c>
      <c r="I69" s="55"/>
      <c r="J69" s="431"/>
      <c r="K69" s="431"/>
      <c r="L69" s="431"/>
      <c r="M69" s="432"/>
      <c r="N69" s="433"/>
      <c r="O69" s="1847"/>
      <c r="P69" s="1847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1819" t="s">
        <v>110</v>
      </c>
      <c r="B70" s="1820"/>
      <c r="C70" s="1820"/>
      <c r="D70" s="1820"/>
      <c r="E70" s="1820"/>
      <c r="F70" s="1821"/>
      <c r="G70" s="230">
        <f>G38+G42+G45+G35++G48+G55+G58+G61+G67+G51+G64</f>
        <v>36.5</v>
      </c>
      <c r="H70" s="280">
        <f aca="true" t="shared" si="5" ref="H70:M70">H38+H42+H45+H35++H48+H55+H58+H61+H67+H51+H64</f>
        <v>1095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607</v>
      </c>
      <c r="N70" s="230">
        <f>SUM(N33:N67)</f>
        <v>26</v>
      </c>
      <c r="O70" s="1845">
        <f>SUM(O33:P67)</f>
        <v>5</v>
      </c>
      <c r="P70" s="184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0.554337899543379</v>
      </c>
    </row>
    <row r="71" spans="1:20" ht="16.5" thickBot="1">
      <c r="A71" s="1822"/>
      <c r="B71" s="1823"/>
      <c r="C71" s="1823"/>
      <c r="D71" s="1823"/>
      <c r="E71" s="1823"/>
      <c r="F71" s="1823"/>
      <c r="G71" s="1823"/>
      <c r="H71" s="1823"/>
      <c r="I71" s="1823"/>
      <c r="J71" s="1823"/>
      <c r="K71" s="1823"/>
      <c r="L71" s="1823"/>
      <c r="M71" s="1823"/>
      <c r="N71" s="1823"/>
      <c r="O71" s="1823"/>
      <c r="P71" s="1823"/>
      <c r="Q71" s="1823"/>
      <c r="R71" s="1823"/>
      <c r="S71" s="1823"/>
      <c r="T71" s="1824"/>
    </row>
    <row r="72" spans="1:21" ht="22.5" customHeight="1" thickBot="1">
      <c r="A72" s="1825" t="s">
        <v>102</v>
      </c>
      <c r="B72" s="1826"/>
      <c r="C72" s="1826"/>
      <c r="D72" s="1826"/>
      <c r="E72" s="1826"/>
      <c r="F72" s="1826"/>
      <c r="G72" s="1826"/>
      <c r="H72" s="1826"/>
      <c r="I72" s="1826"/>
      <c r="J72" s="1826"/>
      <c r="K72" s="1826"/>
      <c r="L72" s="1826"/>
      <c r="M72" s="1826"/>
      <c r="N72" s="1826"/>
      <c r="O72" s="1826"/>
      <c r="P72" s="1826"/>
      <c r="Q72" s="1826"/>
      <c r="R72" s="1826"/>
      <c r="S72" s="1826"/>
      <c r="T72" s="1827"/>
      <c r="U72" s="336" t="e">
        <f>M72/H72</f>
        <v>#DIV/0!</v>
      </c>
    </row>
    <row r="73" spans="1:21" ht="15.75" customHeight="1" thickBot="1">
      <c r="A73" s="1828" t="s">
        <v>264</v>
      </c>
      <c r="B73" s="1829"/>
      <c r="C73" s="1829"/>
      <c r="D73" s="1829"/>
      <c r="E73" s="1829"/>
      <c r="F73" s="1829"/>
      <c r="G73" s="1829"/>
      <c r="H73" s="1829"/>
      <c r="I73" s="1829"/>
      <c r="J73" s="1829"/>
      <c r="K73" s="1829"/>
      <c r="L73" s="1829"/>
      <c r="M73" s="1829"/>
      <c r="N73" s="1829"/>
      <c r="O73" s="1829"/>
      <c r="P73" s="1829"/>
      <c r="Q73" s="1829"/>
      <c r="R73" s="1829"/>
      <c r="S73" s="1829"/>
      <c r="T73" s="1830"/>
      <c r="U73" s="336" t="e">
        <f>M73/H73</f>
        <v>#DIV/0!</v>
      </c>
    </row>
    <row r="74" spans="1:20" ht="21.75" customHeight="1">
      <c r="A74" s="1816" t="s">
        <v>268</v>
      </c>
      <c r="B74" s="1817"/>
      <c r="C74" s="1817"/>
      <c r="D74" s="1817"/>
      <c r="E74" s="1817"/>
      <c r="F74" s="1817"/>
      <c r="G74" s="1817"/>
      <c r="H74" s="1817"/>
      <c r="I74" s="1817"/>
      <c r="J74" s="1817"/>
      <c r="K74" s="1817"/>
      <c r="L74" s="1817"/>
      <c r="M74" s="1817"/>
      <c r="N74" s="1817"/>
      <c r="O74" s="1817"/>
      <c r="P74" s="1817"/>
      <c r="Q74" s="1817"/>
      <c r="R74" s="1817"/>
      <c r="S74" s="1817"/>
      <c r="T74" s="1818"/>
    </row>
    <row r="75" spans="1:20" ht="30" customHeight="1">
      <c r="A75" s="6" t="s">
        <v>276</v>
      </c>
      <c r="B75" s="275" t="s">
        <v>63</v>
      </c>
      <c r="C75" s="370"/>
      <c r="D75" s="379"/>
      <c r="E75" s="403"/>
      <c r="F75" s="372"/>
      <c r="G75" s="687">
        <f>G76+G77</f>
        <v>5.5</v>
      </c>
      <c r="H75" s="267">
        <f>G75*30</f>
        <v>165</v>
      </c>
      <c r="I75" s="360"/>
      <c r="J75" s="13"/>
      <c r="K75" s="13"/>
      <c r="L75" s="13"/>
      <c r="M75" s="436"/>
      <c r="N75" s="437"/>
      <c r="O75" s="1806"/>
      <c r="P75" s="1806"/>
      <c r="Q75" s="399"/>
      <c r="R75" s="410"/>
      <c r="S75" s="357"/>
      <c r="T75" s="399"/>
    </row>
    <row r="76" spans="1:20" ht="21.75" customHeight="1">
      <c r="A76" s="6"/>
      <c r="B76" s="15" t="s">
        <v>33</v>
      </c>
      <c r="C76" s="268"/>
      <c r="D76" s="352"/>
      <c r="E76" s="409"/>
      <c r="F76" s="409"/>
      <c r="G76" s="70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1814"/>
      <c r="P76" s="1815"/>
      <c r="Q76" s="399"/>
      <c r="R76" s="410"/>
      <c r="S76" s="357"/>
      <c r="T76" s="399"/>
    </row>
    <row r="77" spans="1:20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687">
        <v>3</v>
      </c>
      <c r="H77" s="267">
        <f>G77*30</f>
        <v>90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45</v>
      </c>
      <c r="N77" s="356"/>
      <c r="O77" s="1814"/>
      <c r="P77" s="1815"/>
      <c r="Q77" s="358">
        <f>I77/9</f>
        <v>5</v>
      </c>
      <c r="R77" s="410"/>
      <c r="S77" s="357"/>
      <c r="T77" s="399"/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701">
        <f>G79+G80</f>
        <v>2.5</v>
      </c>
      <c r="H78" s="443">
        <f aca="true" t="shared" si="6" ref="H78:H91">G78*30</f>
        <v>75</v>
      </c>
      <c r="I78" s="440"/>
      <c r="J78" s="145"/>
      <c r="K78" s="444"/>
      <c r="L78" s="444"/>
      <c r="M78" s="445"/>
      <c r="N78" s="446"/>
      <c r="O78" s="1946"/>
      <c r="P78" s="194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701">
        <v>0.5</v>
      </c>
      <c r="H79" s="443">
        <f t="shared" si="6"/>
        <v>15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0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442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702">
        <f>G82+G83</f>
        <v>7</v>
      </c>
      <c r="H81" s="458">
        <f>PRODUCT(G81,30)</f>
        <v>210</v>
      </c>
      <c r="I81" s="459"/>
      <c r="J81" s="459"/>
      <c r="K81" s="459"/>
      <c r="L81" s="459"/>
      <c r="M81" s="460"/>
      <c r="N81" s="461"/>
      <c r="O81" s="2021"/>
      <c r="P81" s="202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678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1807"/>
      <c r="P82" s="1807"/>
      <c r="Q82" s="465"/>
      <c r="R82" s="466"/>
      <c r="S82" s="398"/>
      <c r="T82" s="465"/>
    </row>
    <row r="83" spans="1:20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703">
        <v>3.5</v>
      </c>
      <c r="H83" s="8">
        <f>PRODUCT(G83,30)</f>
        <v>105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60</v>
      </c>
      <c r="N83" s="20"/>
      <c r="O83" s="1854"/>
      <c r="P83" s="1855"/>
      <c r="Q83" s="92">
        <f>I83/9</f>
        <v>5</v>
      </c>
      <c r="R83" s="50"/>
      <c r="S83" s="398"/>
      <c r="T83" s="465"/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643">
        <f>G85+G86</f>
        <v>4</v>
      </c>
      <c r="H84" s="267">
        <f t="shared" si="6"/>
        <v>120</v>
      </c>
      <c r="I84" s="378"/>
      <c r="J84" s="6"/>
      <c r="K84" s="6"/>
      <c r="L84" s="6"/>
      <c r="M84" s="169"/>
      <c r="N84" s="356"/>
      <c r="O84" s="1806"/>
      <c r="P84" s="180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678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1814"/>
      <c r="P85" s="1815"/>
      <c r="Q85" s="399"/>
      <c r="R85" s="359"/>
      <c r="S85" s="400"/>
      <c r="T85" s="399"/>
    </row>
    <row r="86" spans="1:20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643">
        <v>3</v>
      </c>
      <c r="H86" s="267">
        <f t="shared" si="6"/>
        <v>90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45</v>
      </c>
      <c r="N86" s="356"/>
      <c r="O86" s="1814">
        <v>5</v>
      </c>
      <c r="P86" s="1815"/>
      <c r="Q86" s="467"/>
      <c r="R86" s="359"/>
      <c r="S86" s="400"/>
      <c r="T86" s="399"/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31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806"/>
      <c r="P87" s="180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237">
        <v>2</v>
      </c>
      <c r="H88" s="267">
        <f t="shared" si="6"/>
        <v>60</v>
      </c>
      <c r="I88" s="354"/>
      <c r="J88" s="354"/>
      <c r="K88" s="354"/>
      <c r="L88" s="354"/>
      <c r="M88" s="469"/>
      <c r="N88" s="356"/>
      <c r="O88" s="1806"/>
      <c r="P88" s="1806"/>
      <c r="Q88" s="399"/>
      <c r="R88" s="410"/>
      <c r="S88" s="400"/>
      <c r="T88" s="399"/>
    </row>
    <row r="89" spans="1:20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31">
        <v>2</v>
      </c>
      <c r="H89" s="267">
        <f t="shared" si="6"/>
        <v>60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24</v>
      </c>
      <c r="N89" s="359"/>
      <c r="O89" s="1806">
        <f>I89/9</f>
        <v>4</v>
      </c>
      <c r="P89" s="1806"/>
      <c r="Q89" s="399"/>
      <c r="R89" s="410"/>
      <c r="S89" s="400"/>
      <c r="T89" s="399"/>
    </row>
    <row r="90" spans="1:20" ht="16.5" thickBot="1">
      <c r="A90" s="1801" t="s">
        <v>261</v>
      </c>
      <c r="B90" s="1802"/>
      <c r="C90" s="1802"/>
      <c r="D90" s="1802"/>
      <c r="E90" s="1802"/>
      <c r="F90" s="1802"/>
      <c r="G90" s="248">
        <f>G91+G92</f>
        <v>23</v>
      </c>
      <c r="H90" s="267">
        <f t="shared" si="6"/>
        <v>690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thickBot="1">
      <c r="A91" s="1822" t="s">
        <v>329</v>
      </c>
      <c r="B91" s="1929"/>
      <c r="C91" s="1929"/>
      <c r="D91" s="1929"/>
      <c r="E91" s="1929"/>
      <c r="F91" s="1929"/>
      <c r="G91" s="248">
        <f>G85+G88+G82+G76+G79</f>
        <v>9.5</v>
      </c>
      <c r="H91" s="267">
        <f t="shared" si="6"/>
        <v>285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thickBot="1">
      <c r="A92" s="1931" t="s">
        <v>260</v>
      </c>
      <c r="B92" s="1932"/>
      <c r="C92" s="1932"/>
      <c r="D92" s="1932"/>
      <c r="E92" s="1932"/>
      <c r="F92" s="1932"/>
      <c r="G92" s="248">
        <f>G80+G86+G89+G83+G77</f>
        <v>13.5</v>
      </c>
      <c r="H92" s="248">
        <f aca="true" t="shared" si="7" ref="H92:M92">H80+H86+H89+H83+H77</f>
        <v>405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207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1833"/>
      <c r="B93" s="2018"/>
      <c r="C93" s="2018"/>
      <c r="D93" s="2018"/>
      <c r="E93" s="2018"/>
      <c r="F93" s="2018"/>
      <c r="G93" s="2018"/>
      <c r="H93" s="2018"/>
      <c r="I93" s="2018"/>
      <c r="J93" s="2018"/>
      <c r="K93" s="2018"/>
      <c r="L93" s="2018"/>
      <c r="M93" s="2018"/>
      <c r="N93" s="2018"/>
      <c r="O93" s="2018"/>
      <c r="P93" s="2018"/>
      <c r="Q93" s="2018"/>
      <c r="R93" s="2018"/>
      <c r="S93" s="2018"/>
      <c r="T93" s="2019"/>
    </row>
    <row r="94" spans="1:20" ht="19.5" customHeight="1" thickBot="1">
      <c r="A94" s="1798" t="s">
        <v>269</v>
      </c>
      <c r="B94" s="1799"/>
      <c r="C94" s="1799"/>
      <c r="D94" s="1799"/>
      <c r="E94" s="1799"/>
      <c r="F94" s="1799"/>
      <c r="G94" s="1799"/>
      <c r="H94" s="1799"/>
      <c r="I94" s="1799"/>
      <c r="J94" s="1799"/>
      <c r="K94" s="1799"/>
      <c r="L94" s="1799"/>
      <c r="M94" s="1799"/>
      <c r="N94" s="1799"/>
      <c r="O94" s="1799"/>
      <c r="P94" s="1799"/>
      <c r="Q94" s="1799"/>
      <c r="R94" s="1799"/>
      <c r="S94" s="1799"/>
      <c r="T94" s="1800"/>
    </row>
    <row r="95" spans="1:21" ht="47.25">
      <c r="A95" s="473"/>
      <c r="B95" s="271" t="s">
        <v>275</v>
      </c>
      <c r="C95" s="188"/>
      <c r="D95" s="157"/>
      <c r="E95" s="157"/>
      <c r="F95" s="149"/>
      <c r="G95" s="704">
        <v>8</v>
      </c>
      <c r="H95" s="233">
        <f>G95*30</f>
        <v>240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</row>
    <row r="96" spans="1:21" ht="15.75">
      <c r="A96" s="475"/>
      <c r="B96" s="234" t="s">
        <v>33</v>
      </c>
      <c r="C96" s="159"/>
      <c r="D96" s="14"/>
      <c r="E96" s="14"/>
      <c r="F96" s="168"/>
      <c r="G96" s="70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699">
        <v>6.5</v>
      </c>
      <c r="H97" s="151">
        <f>G97*30</f>
        <v>195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87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705">
        <v>3</v>
      </c>
      <c r="H98" s="233">
        <f>G98*30</f>
        <v>90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36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705">
        <v>3.5</v>
      </c>
      <c r="H99" s="233">
        <f>G99*30</f>
        <v>105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51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71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71">
        <v>1.5</v>
      </c>
      <c r="H101" s="233">
        <f t="shared" si="8"/>
        <v>45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65">
        <v>2</v>
      </c>
      <c r="H102" s="151">
        <f t="shared" si="8"/>
        <v>60</v>
      </c>
      <c r="I102" s="118">
        <v>27</v>
      </c>
      <c r="J102" s="7">
        <v>18</v>
      </c>
      <c r="K102" s="7"/>
      <c r="L102" s="7">
        <v>9</v>
      </c>
      <c r="M102" s="117">
        <f>H102-I102</f>
        <v>33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1801" t="s">
        <v>258</v>
      </c>
      <c r="B103" s="1802"/>
      <c r="C103" s="1802"/>
      <c r="D103" s="1802"/>
      <c r="E103" s="1802"/>
      <c r="F103" s="1802"/>
      <c r="G103" s="237">
        <f>G104+G105</f>
        <v>11.5</v>
      </c>
      <c r="H103" s="151">
        <f t="shared" si="8"/>
        <v>345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1812" t="s">
        <v>55</v>
      </c>
      <c r="B104" s="1813"/>
      <c r="C104" s="1813"/>
      <c r="D104" s="1813"/>
      <c r="E104" s="1813"/>
      <c r="F104" s="1813"/>
      <c r="G104" s="276">
        <f>G96+G101+G93</f>
        <v>3</v>
      </c>
      <c r="H104" s="277">
        <f t="shared" si="8"/>
        <v>90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1822" t="s">
        <v>259</v>
      </c>
      <c r="B105" s="1929"/>
      <c r="C105" s="1929"/>
      <c r="D105" s="1929"/>
      <c r="E105" s="1929"/>
      <c r="F105" s="1929"/>
      <c r="G105" s="476">
        <f>G97+G102+G94</f>
        <v>8.5</v>
      </c>
      <c r="H105" s="278">
        <f t="shared" si="8"/>
        <v>255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120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1803" t="s">
        <v>176</v>
      </c>
      <c r="B106" s="1804"/>
      <c r="C106" s="1804"/>
      <c r="D106" s="1804"/>
      <c r="E106" s="1804"/>
      <c r="F106" s="1804"/>
      <c r="G106" s="1804"/>
      <c r="H106" s="1804"/>
      <c r="I106" s="1804"/>
      <c r="J106" s="1804"/>
      <c r="K106" s="1804"/>
      <c r="L106" s="1804"/>
      <c r="M106" s="1804"/>
      <c r="N106" s="1804"/>
      <c r="O106" s="1804"/>
      <c r="P106" s="1804"/>
      <c r="Q106" s="1804"/>
      <c r="R106" s="1804"/>
      <c r="S106" s="1804"/>
      <c r="T106" s="1805"/>
      <c r="U106" s="608">
        <f>M42/H42</f>
        <v>0.4</v>
      </c>
    </row>
    <row r="107" spans="1:21" s="347" customFormat="1" ht="20.25" customHeight="1" thickBot="1">
      <c r="A107" s="1957" t="s">
        <v>270</v>
      </c>
      <c r="B107" s="1958"/>
      <c r="C107" s="1958"/>
      <c r="D107" s="1958"/>
      <c r="E107" s="1958"/>
      <c r="F107" s="1958"/>
      <c r="G107" s="1958"/>
      <c r="H107" s="1958"/>
      <c r="I107" s="1958"/>
      <c r="J107" s="1958"/>
      <c r="K107" s="1958"/>
      <c r="L107" s="1958"/>
      <c r="M107" s="1958"/>
      <c r="N107" s="1958"/>
      <c r="O107" s="1958"/>
      <c r="P107" s="1958"/>
      <c r="Q107" s="1958"/>
      <c r="R107" s="1958"/>
      <c r="S107" s="1958"/>
      <c r="T107" s="195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698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1933"/>
      <c r="P108" s="193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602"/>
      <c r="B109" s="485" t="s">
        <v>33</v>
      </c>
      <c r="C109" s="268"/>
      <c r="D109" s="352"/>
      <c r="E109" s="486"/>
      <c r="F109" s="606"/>
      <c r="G109" s="678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1814"/>
      <c r="P109" s="1815"/>
      <c r="Q109" s="399"/>
      <c r="R109" s="359"/>
      <c r="S109" s="357"/>
      <c r="T109" s="399"/>
      <c r="U109" s="601">
        <f t="shared" si="11"/>
        <v>0</v>
      </c>
    </row>
    <row r="110" spans="1:22" ht="15.75">
      <c r="A110" s="20"/>
      <c r="B110" s="6" t="s">
        <v>34</v>
      </c>
      <c r="C110" s="268">
        <v>3</v>
      </c>
      <c r="D110" s="352"/>
      <c r="E110" s="486"/>
      <c r="F110" s="486"/>
      <c r="G110" s="703">
        <v>3.5</v>
      </c>
      <c r="H110" s="378">
        <f t="shared" si="10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1814"/>
      <c r="P110" s="181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</row>
    <row r="111" spans="1:22" ht="31.5">
      <c r="A111" s="361" t="s">
        <v>141</v>
      </c>
      <c r="B111" s="275" t="s">
        <v>161</v>
      </c>
      <c r="C111" s="370"/>
      <c r="D111" s="379"/>
      <c r="E111" s="487"/>
      <c r="F111" s="606"/>
      <c r="G111" s="643">
        <f>G113+G112</f>
        <v>3</v>
      </c>
      <c r="H111" s="378">
        <f t="shared" si="10"/>
        <v>90</v>
      </c>
      <c r="I111" s="360">
        <f>J111+K111+L111</f>
        <v>18</v>
      </c>
      <c r="J111" s="352" t="s">
        <v>28</v>
      </c>
      <c r="K111" s="354">
        <v>9</v>
      </c>
      <c r="L111" s="13"/>
      <c r="M111" s="258">
        <f>H111-I111</f>
        <v>72</v>
      </c>
      <c r="N111" s="356"/>
      <c r="O111" s="1814"/>
      <c r="P111" s="1815"/>
      <c r="Q111" s="358"/>
      <c r="R111" s="359"/>
      <c r="S111" s="357"/>
      <c r="T111" s="399"/>
      <c r="U111" s="336">
        <f t="shared" si="11"/>
        <v>0.8</v>
      </c>
      <c r="V111" s="754">
        <f>G113</f>
        <v>1.5</v>
      </c>
    </row>
    <row r="112" spans="1:20" ht="15.75">
      <c r="A112" s="361"/>
      <c r="B112" s="485" t="s">
        <v>33</v>
      </c>
      <c r="C112" s="370"/>
      <c r="D112" s="379"/>
      <c r="E112" s="487"/>
      <c r="F112" s="606"/>
      <c r="G112" s="643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</row>
    <row r="113" spans="1:20" ht="15.75">
      <c r="A113" s="361"/>
      <c r="B113" s="6" t="s">
        <v>34</v>
      </c>
      <c r="C113" s="370"/>
      <c r="D113" s="352" t="s">
        <v>52</v>
      </c>
      <c r="E113" s="487"/>
      <c r="F113" s="606"/>
      <c r="G113" s="643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643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1806"/>
      <c r="P114" s="180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678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1806"/>
      <c r="P115" s="1806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643">
        <v>6.5</v>
      </c>
      <c r="H116" s="378">
        <f t="shared" si="10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1806"/>
      <c r="P116" s="1806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</row>
    <row r="117" spans="1:22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31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1814"/>
      <c r="P117" s="1815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31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1806"/>
      <c r="P118" s="1806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31">
        <v>3</v>
      </c>
      <c r="H119" s="378">
        <f t="shared" si="12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1814">
        <f>I119/9</f>
        <v>5</v>
      </c>
      <c r="P119" s="1815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</row>
    <row r="120" spans="1:22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31">
        <v>1</v>
      </c>
      <c r="H120" s="378">
        <f t="shared" si="12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1814"/>
      <c r="P120" s="1815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643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1806"/>
      <c r="P121" s="1806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678">
        <v>5.5</v>
      </c>
      <c r="H122" s="378">
        <f t="shared" si="12"/>
        <v>165</v>
      </c>
      <c r="I122" s="360"/>
      <c r="J122" s="13"/>
      <c r="K122" s="13"/>
      <c r="L122" s="13"/>
      <c r="M122" s="258"/>
      <c r="N122" s="356"/>
      <c r="O122" s="1806"/>
      <c r="P122" s="1806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643">
        <v>4.5</v>
      </c>
      <c r="H123" s="378">
        <f t="shared" si="12"/>
        <v>135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81</v>
      </c>
      <c r="N123" s="356"/>
      <c r="O123" s="1806"/>
      <c r="P123" s="1806"/>
      <c r="Q123" s="358">
        <v>6</v>
      </c>
      <c r="R123" s="359"/>
      <c r="S123" s="161"/>
      <c r="T123" s="399"/>
      <c r="U123" s="336">
        <f t="shared" si="11"/>
        <v>0.6</v>
      </c>
      <c r="V123" s="754">
        <f>G123</f>
        <v>4.5</v>
      </c>
    </row>
    <row r="124" spans="1:22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643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1806"/>
      <c r="P124" s="1806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248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1810"/>
      <c r="P125" s="181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237">
        <v>2</v>
      </c>
      <c r="H126" s="378">
        <f t="shared" si="10"/>
        <v>60</v>
      </c>
      <c r="I126" s="360"/>
      <c r="J126" s="13"/>
      <c r="K126" s="13"/>
      <c r="L126" s="13"/>
      <c r="M126" s="258"/>
      <c r="N126" s="356"/>
      <c r="O126" s="1806"/>
      <c r="P126" s="1806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31">
        <v>5.5</v>
      </c>
      <c r="H127" s="378">
        <f t="shared" si="10"/>
        <v>165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90</v>
      </c>
      <c r="N127" s="356"/>
      <c r="O127" s="1806"/>
      <c r="P127" s="1806"/>
      <c r="Q127" s="358"/>
      <c r="R127" s="359">
        <f>I127/15</f>
        <v>5</v>
      </c>
      <c r="S127" s="400"/>
      <c r="T127" s="399"/>
      <c r="U127" s="336">
        <f t="shared" si="11"/>
        <v>0.5454545454545454</v>
      </c>
      <c r="V127" s="754">
        <f>G127</f>
        <v>5.5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706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806"/>
      <c r="P128" s="180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707">
        <v>2.5</v>
      </c>
      <c r="H129" s="378">
        <f t="shared" si="10"/>
        <v>75</v>
      </c>
      <c r="I129" s="357"/>
      <c r="J129" s="13"/>
      <c r="K129" s="13"/>
      <c r="L129" s="13"/>
      <c r="M129" s="283"/>
      <c r="N129" s="410"/>
      <c r="O129" s="1806"/>
      <c r="P129" s="1806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706">
        <v>5.5</v>
      </c>
      <c r="H130" s="378">
        <f t="shared" si="10"/>
        <v>165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90</v>
      </c>
      <c r="N130" s="410"/>
      <c r="O130" s="1806"/>
      <c r="P130" s="1806"/>
      <c r="Q130" s="399"/>
      <c r="R130" s="359">
        <f>I130/15</f>
        <v>5</v>
      </c>
      <c r="S130" s="357"/>
      <c r="T130" s="399"/>
      <c r="U130" s="336">
        <f t="shared" si="11"/>
        <v>0.5454545454545454</v>
      </c>
      <c r="V130" s="593">
        <f>G130</f>
        <v>5.5</v>
      </c>
    </row>
    <row r="131" spans="1:21" ht="31.5">
      <c r="A131" s="490" t="s">
        <v>152</v>
      </c>
      <c r="B131" s="402" t="s">
        <v>60</v>
      </c>
      <c r="C131" s="491"/>
      <c r="D131" s="487"/>
      <c r="E131" s="486"/>
      <c r="F131" s="486"/>
      <c r="G131" s="706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1806"/>
      <c r="P131" s="1806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706">
        <v>2.5</v>
      </c>
      <c r="H132" s="378">
        <f t="shared" si="10"/>
        <v>75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643">
        <v>5</v>
      </c>
      <c r="H133" s="378">
        <f t="shared" si="10"/>
        <v>150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3" ref="M133:M140">H133-I133</f>
        <v>75</v>
      </c>
      <c r="N133" s="356"/>
      <c r="O133" s="1814"/>
      <c r="P133" s="1815"/>
      <c r="Q133" s="53"/>
      <c r="R133" s="359">
        <f>I133/15</f>
        <v>5</v>
      </c>
      <c r="S133" s="161"/>
      <c r="T133" s="492"/>
      <c r="U133" s="336">
        <f t="shared" si="11"/>
        <v>0.5</v>
      </c>
      <c r="V133" s="754">
        <f>G133</f>
        <v>5</v>
      </c>
    </row>
    <row r="134" spans="1:22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31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3"/>
        <v>27</v>
      </c>
      <c r="N134" s="437"/>
      <c r="O134" s="1806"/>
      <c r="P134" s="180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</row>
    <row r="135" spans="1:22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495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</row>
    <row r="136" spans="1:22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267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643">
        <f>G138+G139</f>
        <v>3</v>
      </c>
      <c r="H137" s="118">
        <f>G137*30</f>
        <v>90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324</v>
      </c>
      <c r="B138" s="337" t="s">
        <v>160</v>
      </c>
      <c r="C138" s="268"/>
      <c r="D138" s="352" t="s">
        <v>121</v>
      </c>
      <c r="E138" s="397"/>
      <c r="F138" s="397"/>
      <c r="G138" s="643">
        <v>2</v>
      </c>
      <c r="H138" s="378">
        <f>G138*30</f>
        <v>60</v>
      </c>
      <c r="I138" s="360">
        <f>J138+K138+L138</f>
        <v>27</v>
      </c>
      <c r="J138" s="357"/>
      <c r="K138" s="161"/>
      <c r="L138" s="161">
        <v>27</v>
      </c>
      <c r="M138" s="496">
        <f t="shared" si="13"/>
        <v>33</v>
      </c>
      <c r="N138" s="20"/>
      <c r="O138" s="1854"/>
      <c r="P138" s="1855"/>
      <c r="Q138" s="465"/>
      <c r="R138" s="359"/>
      <c r="S138" s="357">
        <f>I138/9</f>
        <v>3</v>
      </c>
      <c r="T138" s="357"/>
      <c r="U138" s="336">
        <f t="shared" si="11"/>
        <v>0.55</v>
      </c>
      <c r="V138" s="754">
        <f>G138</f>
        <v>2</v>
      </c>
    </row>
    <row r="139" spans="1:22" ht="31.5">
      <c r="A139" s="20" t="s">
        <v>325</v>
      </c>
      <c r="B139" s="337" t="s">
        <v>322</v>
      </c>
      <c r="C139" s="268"/>
      <c r="D139" s="352"/>
      <c r="E139" s="397"/>
      <c r="F139" s="497">
        <v>6</v>
      </c>
      <c r="G139" s="70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</row>
    <row r="140" spans="1:22" ht="16.5" thickBot="1">
      <c r="A140" s="361" t="s">
        <v>326</v>
      </c>
      <c r="B140" s="275" t="s">
        <v>57</v>
      </c>
      <c r="C140" s="268">
        <v>6</v>
      </c>
      <c r="D140" s="352"/>
      <c r="E140" s="403"/>
      <c r="F140" s="403"/>
      <c r="G140" s="703">
        <v>2.5</v>
      </c>
      <c r="H140" s="378">
        <f>G140*30</f>
        <v>75</v>
      </c>
      <c r="I140" s="853">
        <f>J140+K140+L140</f>
        <v>32</v>
      </c>
      <c r="J140" s="855">
        <v>24</v>
      </c>
      <c r="K140" s="853"/>
      <c r="L140" s="855">
        <v>8</v>
      </c>
      <c r="M140" s="53">
        <f t="shared" si="13"/>
        <v>43</v>
      </c>
      <c r="N140" s="20"/>
      <c r="O140" s="1831"/>
      <c r="P140" s="1832"/>
      <c r="Q140" s="465"/>
      <c r="R140" s="410"/>
      <c r="S140" s="400"/>
      <c r="T140" s="358">
        <f>I140/8</f>
        <v>4</v>
      </c>
      <c r="U140" s="336">
        <f t="shared" si="11"/>
        <v>0.5733333333333334</v>
      </c>
      <c r="V140" s="754">
        <f>G140</f>
        <v>2.5</v>
      </c>
    </row>
    <row r="141" spans="1:20" ht="16.5" thickBot="1">
      <c r="A141" s="471"/>
      <c r="B141" s="472"/>
      <c r="C141" s="472"/>
      <c r="D141" s="472"/>
      <c r="E141" s="472"/>
      <c r="F141" s="472"/>
      <c r="G141" s="498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1935" t="s">
        <v>327</v>
      </c>
      <c r="B142" s="1936"/>
      <c r="C142" s="1936"/>
      <c r="D142" s="1936"/>
      <c r="E142" s="1936"/>
      <c r="F142" s="1936"/>
      <c r="G142" s="1936"/>
      <c r="H142" s="1936"/>
      <c r="I142" s="1936"/>
      <c r="J142" s="1936"/>
      <c r="K142" s="1936"/>
      <c r="L142" s="1936"/>
      <c r="M142" s="1936"/>
      <c r="N142" s="1936"/>
      <c r="O142" s="1936"/>
      <c r="P142" s="1936"/>
      <c r="Q142" s="1936"/>
      <c r="R142" s="1936"/>
      <c r="S142" s="1936"/>
      <c r="T142" s="1937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50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31.5">
      <c r="A144" s="242" t="s">
        <v>289</v>
      </c>
      <c r="B144" s="513" t="s">
        <v>290</v>
      </c>
      <c r="C144" s="268"/>
      <c r="D144" s="268">
        <v>5</v>
      </c>
      <c r="E144" s="14"/>
      <c r="F144" s="14"/>
      <c r="G144" s="514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206</v>
      </c>
      <c r="C145" s="65"/>
      <c r="D145" s="65">
        <v>6</v>
      </c>
      <c r="E145" s="65"/>
      <c r="F145" s="65"/>
      <c r="G145" s="520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1943" t="s">
        <v>292</v>
      </c>
      <c r="B146" s="1944"/>
      <c r="C146" s="1944"/>
      <c r="D146" s="1944"/>
      <c r="E146" s="1944"/>
      <c r="F146" s="1944"/>
      <c r="G146" s="1944"/>
      <c r="H146" s="1944"/>
      <c r="I146" s="1944"/>
      <c r="J146" s="1944"/>
      <c r="K146" s="1944"/>
      <c r="L146" s="1944"/>
      <c r="M146" s="1944"/>
      <c r="N146" s="1944"/>
      <c r="O146" s="1944"/>
      <c r="P146" s="1944"/>
      <c r="Q146" s="1944"/>
      <c r="R146" s="1944"/>
      <c r="S146" s="1944"/>
      <c r="T146" s="1945"/>
    </row>
    <row r="147" spans="1:20" ht="31.5">
      <c r="A147" s="242" t="s">
        <v>293</v>
      </c>
      <c r="B147" s="337" t="s">
        <v>294</v>
      </c>
      <c r="C147" s="268"/>
      <c r="D147" s="352" t="s">
        <v>295</v>
      </c>
      <c r="E147" s="397"/>
      <c r="F147" s="397"/>
      <c r="G147" s="50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1807"/>
      <c r="P147" s="1807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297</v>
      </c>
      <c r="C148" s="268"/>
      <c r="D148" s="352" t="s">
        <v>121</v>
      </c>
      <c r="E148" s="397"/>
      <c r="F148" s="397"/>
      <c r="G148" s="514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1807"/>
      <c r="P148" s="1807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299</v>
      </c>
      <c r="C149" s="268"/>
      <c r="D149" s="352" t="s">
        <v>51</v>
      </c>
      <c r="E149" s="397"/>
      <c r="F149" s="497"/>
      <c r="G149" s="520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1807"/>
      <c r="P149" s="1807"/>
      <c r="Q149" s="465"/>
      <c r="R149" s="526"/>
      <c r="S149" s="161"/>
      <c r="T149" s="82">
        <f>I149/8</f>
        <v>4</v>
      </c>
    </row>
    <row r="150" spans="1:20" ht="16.5" thickBot="1">
      <c r="A150" s="1941" t="s">
        <v>250</v>
      </c>
      <c r="B150" s="1942"/>
      <c r="C150" s="1942"/>
      <c r="D150" s="1942"/>
      <c r="E150" s="1942"/>
      <c r="F150" s="1942"/>
      <c r="G150" s="225">
        <f>G151+G152</f>
        <v>82</v>
      </c>
      <c r="H150" s="225">
        <f>H151+H152</f>
        <v>2430</v>
      </c>
      <c r="I150" s="225"/>
      <c r="J150" s="225"/>
      <c r="K150" s="225"/>
      <c r="L150" s="225"/>
      <c r="M150" s="225"/>
      <c r="N150" s="527"/>
      <c r="O150" s="1797"/>
      <c r="P150" s="1797"/>
      <c r="Q150" s="528"/>
      <c r="R150" s="529"/>
      <c r="S150" s="30"/>
      <c r="T150" s="528"/>
    </row>
    <row r="151" spans="1:20" ht="16.5" thickBot="1">
      <c r="A151" s="1822" t="s">
        <v>55</v>
      </c>
      <c r="B151" s="1929"/>
      <c r="C151" s="1929"/>
      <c r="D151" s="1929"/>
      <c r="E151" s="1929"/>
      <c r="F151" s="1930"/>
      <c r="G151" s="530">
        <f>G132+G109+G112+G115+G122+G126+G129</f>
        <v>19.5</v>
      </c>
      <c r="H151" s="530">
        <f>H132+H109+H112+H115+H122+H126+H129</f>
        <v>585</v>
      </c>
      <c r="I151" s="531"/>
      <c r="J151" s="532"/>
      <c r="K151" s="532"/>
      <c r="L151" s="532"/>
      <c r="M151" s="533"/>
      <c r="N151" s="26"/>
      <c r="O151" s="1796"/>
      <c r="P151" s="1796"/>
      <c r="Q151" s="534"/>
      <c r="R151" s="93"/>
      <c r="S151" s="535"/>
      <c r="T151" s="534"/>
    </row>
    <row r="152" spans="1:20" ht="16.5" thickBot="1">
      <c r="A152" s="1931" t="s">
        <v>251</v>
      </c>
      <c r="B152" s="1932"/>
      <c r="C152" s="1932"/>
      <c r="D152" s="1932"/>
      <c r="E152" s="1932"/>
      <c r="F152" s="1984"/>
      <c r="G152" s="536">
        <f>G110+G113+G116+G117+G119+G120+G123+G124+G127+G130+G133+G134+G135+G136+G138+G140+G143+G144+G145+G139</f>
        <v>62.5</v>
      </c>
      <c r="H152" s="536">
        <f aca="true" t="shared" si="14" ref="H152:M152">H110+H113+H116+H117+H119+H120+H123+H124+H127+H130+H133+H134+H135+H136+H138+H140+H143+H144+H145</f>
        <v>1845</v>
      </c>
      <c r="I152" s="536">
        <f t="shared" si="14"/>
        <v>759</v>
      </c>
      <c r="J152" s="536">
        <f t="shared" si="14"/>
        <v>337</v>
      </c>
      <c r="K152" s="536">
        <f t="shared" si="14"/>
        <v>180</v>
      </c>
      <c r="L152" s="536">
        <f t="shared" si="14"/>
        <v>242</v>
      </c>
      <c r="M152" s="536">
        <f t="shared" si="14"/>
        <v>1086</v>
      </c>
      <c r="N152" s="537">
        <f>SUM(N109:N135)</f>
        <v>0</v>
      </c>
      <c r="O152" s="1992">
        <f>SUM(O109:O135)</f>
        <v>7</v>
      </c>
      <c r="P152" s="1992"/>
      <c r="Q152" s="539">
        <f>SUM(Q109:Q135)</f>
        <v>12</v>
      </c>
      <c r="R152" s="537">
        <f>R116+R124+R127+R130+R133+R143+R92</f>
        <v>23</v>
      </c>
      <c r="S152" s="538">
        <f>S117+S134+S135+S138+S144</f>
        <v>16.333333333333336</v>
      </c>
      <c r="T152" s="539">
        <f>T139+T145+T140+T136</f>
        <v>14</v>
      </c>
    </row>
    <row r="153" spans="1:20" ht="20.25" customHeight="1" thickBot="1">
      <c r="A153" s="1798" t="s">
        <v>304</v>
      </c>
      <c r="B153" s="1987"/>
      <c r="C153" s="1987"/>
      <c r="D153" s="1987"/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8"/>
      <c r="O153" s="1988"/>
      <c r="P153" s="1988"/>
      <c r="Q153" s="1988"/>
      <c r="R153" s="1988"/>
      <c r="S153" s="1988"/>
      <c r="T153" s="1989"/>
    </row>
    <row r="154" spans="1:20" ht="31.5">
      <c r="A154" s="145" t="s">
        <v>181</v>
      </c>
      <c r="B154" s="146" t="s">
        <v>182</v>
      </c>
      <c r="C154" s="147"/>
      <c r="D154" s="67">
        <v>5</v>
      </c>
      <c r="E154" s="148"/>
      <c r="F154" s="149"/>
      <c r="G154" s="150">
        <v>1.5</v>
      </c>
      <c r="H154" s="151">
        <f>G154*30</f>
        <v>45</v>
      </c>
      <c r="I154" s="152">
        <f>J154+K154</f>
        <v>18</v>
      </c>
      <c r="J154" s="152">
        <v>9</v>
      </c>
      <c r="K154" s="152">
        <v>9</v>
      </c>
      <c r="L154" s="152"/>
      <c r="M154" s="153">
        <f>H154-I154</f>
        <v>27</v>
      </c>
      <c r="N154" s="154"/>
      <c r="O154" s="155"/>
      <c r="P154" s="155"/>
      <c r="Q154" s="206"/>
      <c r="R154" s="208"/>
      <c r="S154" s="156">
        <v>2</v>
      </c>
      <c r="T154" s="540"/>
    </row>
    <row r="155" spans="1:20" ht="31.5">
      <c r="A155" s="145" t="s">
        <v>183</v>
      </c>
      <c r="B155" s="158" t="s">
        <v>184</v>
      </c>
      <c r="C155" s="159"/>
      <c r="D155" s="14"/>
      <c r="E155" s="14"/>
      <c r="F155" s="160"/>
      <c r="G155" s="150">
        <v>3.5</v>
      </c>
      <c r="H155" s="151">
        <f aca="true" t="shared" si="15" ref="H155:H207">G155*30</f>
        <v>105</v>
      </c>
      <c r="I155" s="273">
        <f>I156+I157</f>
        <v>50</v>
      </c>
      <c r="J155" s="273">
        <f>J156+J157</f>
        <v>25</v>
      </c>
      <c r="K155" s="273">
        <f>K156+K157</f>
        <v>25</v>
      </c>
      <c r="L155" s="273"/>
      <c r="M155" s="273">
        <f>M156+M157</f>
        <v>55</v>
      </c>
      <c r="N155" s="159"/>
      <c r="O155" s="14"/>
      <c r="P155" s="14"/>
      <c r="Q155" s="162"/>
      <c r="R155" s="159"/>
      <c r="S155" s="16"/>
      <c r="T155" s="541"/>
    </row>
    <row r="156" spans="1:20" ht="15.75">
      <c r="A156" s="145" t="s">
        <v>185</v>
      </c>
      <c r="B156" s="164" t="s">
        <v>34</v>
      </c>
      <c r="C156" s="159"/>
      <c r="D156" s="14"/>
      <c r="E156" s="14"/>
      <c r="F156" s="160"/>
      <c r="G156" s="165">
        <v>1.5</v>
      </c>
      <c r="H156" s="151">
        <f t="shared" si="15"/>
        <v>45</v>
      </c>
      <c r="I156" s="166">
        <f>J156+K156+L156</f>
        <v>18</v>
      </c>
      <c r="J156" s="32">
        <v>9</v>
      </c>
      <c r="K156" s="7">
        <v>9</v>
      </c>
      <c r="L156" s="7"/>
      <c r="M156" s="117">
        <f>H156-I156</f>
        <v>27</v>
      </c>
      <c r="N156" s="104"/>
      <c r="O156" s="7"/>
      <c r="P156" s="7"/>
      <c r="Q156" s="117"/>
      <c r="R156" s="104"/>
      <c r="S156" s="7">
        <v>2</v>
      </c>
      <c r="T156" s="541"/>
    </row>
    <row r="157" spans="1:20" ht="15.75">
      <c r="A157" s="145" t="s">
        <v>186</v>
      </c>
      <c r="B157" s="164" t="s">
        <v>34</v>
      </c>
      <c r="C157" s="159">
        <v>6</v>
      </c>
      <c r="D157" s="14"/>
      <c r="E157" s="14"/>
      <c r="F157" s="168"/>
      <c r="G157" s="165">
        <v>2</v>
      </c>
      <c r="H157" s="151">
        <f t="shared" si="15"/>
        <v>60</v>
      </c>
      <c r="I157" s="118">
        <f>J157+K157</f>
        <v>32</v>
      </c>
      <c r="J157" s="7">
        <v>16</v>
      </c>
      <c r="K157" s="7">
        <v>16</v>
      </c>
      <c r="L157" s="7"/>
      <c r="M157" s="117">
        <f>H157-I157</f>
        <v>28</v>
      </c>
      <c r="N157" s="104"/>
      <c r="O157" s="7"/>
      <c r="P157" s="7"/>
      <c r="Q157" s="117"/>
      <c r="R157" s="104"/>
      <c r="S157" s="7"/>
      <c r="T157" s="293">
        <v>4</v>
      </c>
    </row>
    <row r="158" spans="1:20" ht="31.5">
      <c r="A158" s="145" t="s">
        <v>187</v>
      </c>
      <c r="B158" s="158" t="s">
        <v>188</v>
      </c>
      <c r="C158" s="159"/>
      <c r="D158" s="14"/>
      <c r="E158" s="14"/>
      <c r="F158" s="160"/>
      <c r="G158" s="165">
        <v>4</v>
      </c>
      <c r="H158" s="151">
        <f t="shared" si="15"/>
        <v>120</v>
      </c>
      <c r="I158" s="118">
        <f>J158+L158+K158</f>
        <v>36</v>
      </c>
      <c r="J158" s="7">
        <v>18</v>
      </c>
      <c r="K158" s="7">
        <v>18</v>
      </c>
      <c r="L158" s="7"/>
      <c r="M158" s="169">
        <f>H158-I158</f>
        <v>84</v>
      </c>
      <c r="N158" s="104"/>
      <c r="O158" s="7"/>
      <c r="P158" s="7"/>
      <c r="Q158" s="117"/>
      <c r="R158" s="104"/>
      <c r="S158" s="7"/>
      <c r="T158" s="541"/>
    </row>
    <row r="159" spans="1:20" ht="15.75">
      <c r="A159" s="145"/>
      <c r="B159" s="172" t="s">
        <v>33</v>
      </c>
      <c r="C159" s="159"/>
      <c r="D159" s="14"/>
      <c r="E159" s="14"/>
      <c r="F159" s="160"/>
      <c r="G159" s="171">
        <v>0.5</v>
      </c>
      <c r="H159" s="233">
        <f t="shared" si="15"/>
        <v>15</v>
      </c>
      <c r="I159" s="173"/>
      <c r="J159" s="14"/>
      <c r="K159" s="14"/>
      <c r="L159" s="14"/>
      <c r="M159" s="258"/>
      <c r="N159" s="159"/>
      <c r="O159" s="14"/>
      <c r="P159" s="14"/>
      <c r="Q159" s="162"/>
      <c r="R159" s="159"/>
      <c r="S159" s="14"/>
      <c r="T159" s="541"/>
    </row>
    <row r="160" spans="1:20" ht="15.75">
      <c r="A160" s="145"/>
      <c r="B160" s="164" t="s">
        <v>34</v>
      </c>
      <c r="C160" s="159">
        <v>5</v>
      </c>
      <c r="D160" s="14"/>
      <c r="E160" s="14"/>
      <c r="F160" s="160"/>
      <c r="G160" s="165">
        <v>3.5</v>
      </c>
      <c r="H160" s="151">
        <f t="shared" si="15"/>
        <v>105</v>
      </c>
      <c r="I160" s="118">
        <f>J160+K160+L160</f>
        <v>36</v>
      </c>
      <c r="J160" s="7">
        <v>18</v>
      </c>
      <c r="K160" s="7">
        <v>18</v>
      </c>
      <c r="L160" s="7"/>
      <c r="M160" s="169">
        <f>H160-I160</f>
        <v>69</v>
      </c>
      <c r="N160" s="104"/>
      <c r="O160" s="7"/>
      <c r="P160" s="7"/>
      <c r="Q160" s="117"/>
      <c r="R160" s="104"/>
      <c r="S160" s="7">
        <v>4</v>
      </c>
      <c r="T160" s="541"/>
    </row>
    <row r="161" spans="1:20" ht="31.5">
      <c r="A161" s="145" t="s">
        <v>189</v>
      </c>
      <c r="B161" s="170" t="s">
        <v>190</v>
      </c>
      <c r="C161" s="159"/>
      <c r="D161" s="14"/>
      <c r="E161" s="14"/>
      <c r="F161" s="168"/>
      <c r="G161" s="705">
        <v>7.5</v>
      </c>
      <c r="H161" s="151">
        <f t="shared" si="15"/>
        <v>225</v>
      </c>
      <c r="I161" s="14"/>
      <c r="J161" s="14"/>
      <c r="K161" s="14"/>
      <c r="L161" s="14"/>
      <c r="M161" s="162"/>
      <c r="N161" s="159"/>
      <c r="O161" s="14"/>
      <c r="P161" s="14"/>
      <c r="Q161" s="162"/>
      <c r="R161" s="159"/>
      <c r="S161" s="16"/>
      <c r="T161" s="541"/>
    </row>
    <row r="162" spans="1:20" ht="15.75">
      <c r="A162" s="145" t="s">
        <v>191</v>
      </c>
      <c r="B162" s="172" t="s">
        <v>33</v>
      </c>
      <c r="C162" s="159"/>
      <c r="D162" s="14"/>
      <c r="E162" s="14"/>
      <c r="F162" s="168"/>
      <c r="G162" s="705">
        <v>3.5</v>
      </c>
      <c r="H162" s="151">
        <f t="shared" si="15"/>
        <v>105</v>
      </c>
      <c r="I162" s="173"/>
      <c r="J162" s="14"/>
      <c r="K162" s="14"/>
      <c r="L162" s="14"/>
      <c r="M162" s="162"/>
      <c r="N162" s="159"/>
      <c r="O162" s="14"/>
      <c r="P162" s="14"/>
      <c r="Q162" s="162"/>
      <c r="R162" s="159"/>
      <c r="S162" s="16"/>
      <c r="T162" s="541"/>
    </row>
    <row r="163" spans="1:20" ht="15.75">
      <c r="A163" s="145" t="s">
        <v>192</v>
      </c>
      <c r="B163" s="164" t="s">
        <v>34</v>
      </c>
      <c r="C163" s="159">
        <v>4</v>
      </c>
      <c r="D163" s="14"/>
      <c r="E163" s="14"/>
      <c r="F163" s="168"/>
      <c r="G163" s="699">
        <v>3</v>
      </c>
      <c r="H163" s="151">
        <f t="shared" si="15"/>
        <v>90</v>
      </c>
      <c r="I163" s="118">
        <f>J163+K163+L163</f>
        <v>30</v>
      </c>
      <c r="J163" s="7">
        <v>15</v>
      </c>
      <c r="K163" s="7">
        <v>8</v>
      </c>
      <c r="L163" s="7">
        <v>7</v>
      </c>
      <c r="M163" s="117">
        <f>H163-I163</f>
        <v>60</v>
      </c>
      <c r="N163" s="104"/>
      <c r="O163" s="7"/>
      <c r="P163" s="7"/>
      <c r="Q163" s="117"/>
      <c r="R163" s="104">
        <v>3</v>
      </c>
      <c r="S163" s="16"/>
      <c r="T163" s="541"/>
    </row>
    <row r="164" spans="1:20" ht="31.5">
      <c r="A164" s="145" t="s">
        <v>193</v>
      </c>
      <c r="B164" s="158" t="s">
        <v>300</v>
      </c>
      <c r="C164" s="159"/>
      <c r="D164" s="14"/>
      <c r="E164" s="14"/>
      <c r="F164" s="160">
        <v>5</v>
      </c>
      <c r="G164" s="165">
        <v>1</v>
      </c>
      <c r="H164" s="151">
        <f t="shared" si="15"/>
        <v>30</v>
      </c>
      <c r="I164" s="857">
        <v>10</v>
      </c>
      <c r="J164" s="908"/>
      <c r="K164" s="858"/>
      <c r="L164" s="858">
        <v>10</v>
      </c>
      <c r="M164" s="117">
        <f>H164-I164</f>
        <v>20</v>
      </c>
      <c r="N164" s="104"/>
      <c r="O164" s="7"/>
      <c r="P164" s="7"/>
      <c r="Q164" s="117"/>
      <c r="R164" s="104"/>
      <c r="S164" s="7">
        <v>1</v>
      </c>
      <c r="T164" s="541"/>
    </row>
    <row r="165" spans="1:20" ht="31.5">
      <c r="A165" s="145" t="s">
        <v>194</v>
      </c>
      <c r="B165" s="170" t="s">
        <v>195</v>
      </c>
      <c r="C165" s="159"/>
      <c r="D165" s="14"/>
      <c r="E165" s="14"/>
      <c r="F165" s="168"/>
      <c r="G165" s="705">
        <v>4</v>
      </c>
      <c r="H165" s="151">
        <f t="shared" si="15"/>
        <v>120</v>
      </c>
      <c r="I165" s="173"/>
      <c r="J165" s="14"/>
      <c r="K165" s="14"/>
      <c r="L165" s="14"/>
      <c r="M165" s="162"/>
      <c r="N165" s="159"/>
      <c r="O165" s="14"/>
      <c r="P165" s="14"/>
      <c r="Q165" s="162"/>
      <c r="R165" s="159"/>
      <c r="S165" s="14"/>
      <c r="T165" s="174"/>
    </row>
    <row r="166" spans="1:20" ht="15.75" hidden="1">
      <c r="A166" s="145"/>
      <c r="B166" s="172"/>
      <c r="C166" s="159"/>
      <c r="D166" s="14"/>
      <c r="E166" s="14"/>
      <c r="F166" s="168"/>
      <c r="G166" s="705"/>
      <c r="H166" s="151"/>
      <c r="I166" s="173"/>
      <c r="J166" s="14"/>
      <c r="K166" s="14"/>
      <c r="L166" s="14"/>
      <c r="M166" s="162"/>
      <c r="N166" s="159"/>
      <c r="O166" s="14"/>
      <c r="P166" s="14"/>
      <c r="Q166" s="162"/>
      <c r="R166" s="159"/>
      <c r="S166" s="14"/>
      <c r="T166" s="174"/>
    </row>
    <row r="167" spans="1:20" ht="15.75">
      <c r="A167" s="145" t="s">
        <v>196</v>
      </c>
      <c r="B167" s="164" t="s">
        <v>34</v>
      </c>
      <c r="C167" s="159"/>
      <c r="D167" s="14"/>
      <c r="E167" s="14"/>
      <c r="F167" s="168"/>
      <c r="G167" s="699">
        <v>2</v>
      </c>
      <c r="H167" s="151">
        <f t="shared" si="15"/>
        <v>60</v>
      </c>
      <c r="I167" s="118">
        <f>J167+K167</f>
        <v>27</v>
      </c>
      <c r="J167" s="7">
        <v>18</v>
      </c>
      <c r="K167" s="7">
        <v>9</v>
      </c>
      <c r="L167" s="7"/>
      <c r="M167" s="117">
        <f>H167-I167</f>
        <v>33</v>
      </c>
      <c r="N167" s="104"/>
      <c r="O167" s="7"/>
      <c r="P167" s="7"/>
      <c r="Q167" s="117"/>
      <c r="R167" s="104"/>
      <c r="S167" s="7">
        <v>3</v>
      </c>
      <c r="T167" s="167"/>
    </row>
    <row r="168" spans="1:20" ht="16.5" thickBot="1">
      <c r="A168" s="145" t="s">
        <v>197</v>
      </c>
      <c r="B168" s="164" t="s">
        <v>34</v>
      </c>
      <c r="C168" s="159"/>
      <c r="D168" s="14">
        <v>6</v>
      </c>
      <c r="E168" s="14"/>
      <c r="F168" s="168"/>
      <c r="G168" s="699">
        <v>2</v>
      </c>
      <c r="H168" s="151">
        <f t="shared" si="15"/>
        <v>60</v>
      </c>
      <c r="I168" s="118">
        <f>J168+K168</f>
        <v>32</v>
      </c>
      <c r="J168" s="7">
        <v>24</v>
      </c>
      <c r="K168" s="7">
        <v>8</v>
      </c>
      <c r="L168" s="7"/>
      <c r="M168" s="117">
        <f>H168-I168</f>
        <v>28</v>
      </c>
      <c r="N168" s="104"/>
      <c r="O168" s="7"/>
      <c r="P168" s="7"/>
      <c r="Q168" s="117"/>
      <c r="R168" s="104"/>
      <c r="S168" s="7"/>
      <c r="T168" s="167">
        <v>4</v>
      </c>
    </row>
    <row r="169" spans="1:20" ht="15.75">
      <c r="A169" s="145"/>
      <c r="B169" s="294" t="s">
        <v>254</v>
      </c>
      <c r="C169" s="159"/>
      <c r="D169" s="14">
        <v>4</v>
      </c>
      <c r="E169" s="14"/>
      <c r="F169" s="168"/>
      <c r="G169" s="699">
        <v>3</v>
      </c>
      <c r="H169" s="151">
        <f t="shared" si="15"/>
        <v>90</v>
      </c>
      <c r="I169" s="118">
        <v>45</v>
      </c>
      <c r="J169" s="7">
        <v>30</v>
      </c>
      <c r="K169" s="7">
        <v>15</v>
      </c>
      <c r="L169" s="7"/>
      <c r="M169" s="117">
        <f>H169-I169</f>
        <v>45</v>
      </c>
      <c r="N169" s="104"/>
      <c r="O169" s="7"/>
      <c r="P169" s="7"/>
      <c r="Q169" s="117"/>
      <c r="R169" s="104">
        <v>3</v>
      </c>
      <c r="S169" s="7"/>
      <c r="T169" s="167"/>
    </row>
    <row r="170" spans="1:20" ht="31.5">
      <c r="A170" s="145" t="s">
        <v>198</v>
      </c>
      <c r="B170" s="158" t="s">
        <v>199</v>
      </c>
      <c r="C170" s="159"/>
      <c r="D170" s="14"/>
      <c r="E170" s="14"/>
      <c r="F170" s="160"/>
      <c r="G170" s="171">
        <v>7.5</v>
      </c>
      <c r="H170" s="151">
        <f t="shared" si="15"/>
        <v>225</v>
      </c>
      <c r="I170" s="173"/>
      <c r="J170" s="161"/>
      <c r="K170" s="14"/>
      <c r="L170" s="14"/>
      <c r="M170" s="162"/>
      <c r="N170" s="159"/>
      <c r="O170" s="14"/>
      <c r="P170" s="14"/>
      <c r="Q170" s="162"/>
      <c r="R170" s="159"/>
      <c r="S170" s="14"/>
      <c r="T170" s="174"/>
    </row>
    <row r="171" spans="1:20" ht="15.75">
      <c r="A171" s="145" t="s">
        <v>200</v>
      </c>
      <c r="B171" s="172" t="s">
        <v>33</v>
      </c>
      <c r="C171" s="159"/>
      <c r="D171" s="14"/>
      <c r="E171" s="14"/>
      <c r="F171" s="160"/>
      <c r="G171" s="171">
        <v>2.5</v>
      </c>
      <c r="H171" s="151">
        <f t="shared" si="15"/>
        <v>75</v>
      </c>
      <c r="I171" s="173"/>
      <c r="J171" s="161"/>
      <c r="K171" s="14"/>
      <c r="L171" s="14"/>
      <c r="M171" s="162"/>
      <c r="N171" s="159"/>
      <c r="O171" s="14"/>
      <c r="P171" s="14"/>
      <c r="Q171" s="162"/>
      <c r="R171" s="159"/>
      <c r="S171" s="14"/>
      <c r="T171" s="174"/>
    </row>
    <row r="172" spans="1:20" ht="15.75">
      <c r="A172" s="145" t="s">
        <v>201</v>
      </c>
      <c r="B172" s="164" t="s">
        <v>34</v>
      </c>
      <c r="C172" s="159"/>
      <c r="D172" s="14"/>
      <c r="E172" s="14"/>
      <c r="F172" s="168"/>
      <c r="G172" s="165">
        <v>5</v>
      </c>
      <c r="H172" s="151">
        <f t="shared" si="15"/>
        <v>150</v>
      </c>
      <c r="I172" s="690">
        <f>J172+L172+K172</f>
        <v>56</v>
      </c>
      <c r="J172" s="691">
        <f>J173+J174</f>
        <v>24</v>
      </c>
      <c r="K172" s="691">
        <f>K173+K174</f>
        <v>15</v>
      </c>
      <c r="L172" s="691">
        <f>L173+L174+L175</f>
        <v>17</v>
      </c>
      <c r="M172" s="692">
        <f>H172-I172</f>
        <v>94</v>
      </c>
      <c r="N172" s="104"/>
      <c r="O172" s="7"/>
      <c r="P172" s="7"/>
      <c r="Q172" s="117"/>
      <c r="R172" s="104"/>
      <c r="S172" s="14"/>
      <c r="T172" s="174"/>
    </row>
    <row r="173" spans="1:20" ht="15.75">
      <c r="A173" s="145" t="s">
        <v>202</v>
      </c>
      <c r="B173" s="158" t="s">
        <v>301</v>
      </c>
      <c r="C173" s="159"/>
      <c r="D173" s="14">
        <v>4</v>
      </c>
      <c r="E173" s="14"/>
      <c r="F173" s="175"/>
      <c r="G173" s="231">
        <v>2.5</v>
      </c>
      <c r="H173" s="151">
        <f t="shared" si="15"/>
        <v>75</v>
      </c>
      <c r="I173" s="690">
        <f>J173+K173+L173</f>
        <v>30</v>
      </c>
      <c r="J173" s="691">
        <v>15</v>
      </c>
      <c r="K173" s="691">
        <v>15</v>
      </c>
      <c r="L173" s="691"/>
      <c r="M173" s="692">
        <f>H173-I173</f>
        <v>45</v>
      </c>
      <c r="N173" s="104"/>
      <c r="O173" s="7"/>
      <c r="P173" s="7"/>
      <c r="Q173" s="117"/>
      <c r="R173" s="104">
        <v>3</v>
      </c>
      <c r="S173" s="7"/>
      <c r="T173" s="167"/>
    </row>
    <row r="174" spans="1:20" ht="15.75">
      <c r="A174" s="145"/>
      <c r="B174" s="158" t="s">
        <v>301</v>
      </c>
      <c r="C174" s="159">
        <v>5</v>
      </c>
      <c r="D174" s="14"/>
      <c r="E174" s="14"/>
      <c r="F174" s="175"/>
      <c r="G174" s="231">
        <v>1.5</v>
      </c>
      <c r="H174" s="151">
        <f t="shared" si="15"/>
        <v>45</v>
      </c>
      <c r="I174" s="690">
        <v>18</v>
      </c>
      <c r="J174" s="691">
        <v>9</v>
      </c>
      <c r="K174" s="691"/>
      <c r="L174" s="691">
        <v>9</v>
      </c>
      <c r="M174" s="692">
        <f>H174-I174</f>
        <v>27</v>
      </c>
      <c r="N174" s="104"/>
      <c r="O174" s="7"/>
      <c r="P174" s="7"/>
      <c r="Q174" s="117"/>
      <c r="R174" s="104"/>
      <c r="S174" s="7">
        <v>2</v>
      </c>
      <c r="T174" s="167"/>
    </row>
    <row r="175" spans="1:20" ht="15.75">
      <c r="A175" s="145" t="s">
        <v>204</v>
      </c>
      <c r="B175" s="158" t="s">
        <v>203</v>
      </c>
      <c r="C175" s="159"/>
      <c r="D175" s="14"/>
      <c r="E175" s="14"/>
      <c r="F175" s="175">
        <v>6</v>
      </c>
      <c r="G175" s="231">
        <v>1</v>
      </c>
      <c r="H175" s="151">
        <f t="shared" si="15"/>
        <v>30</v>
      </c>
      <c r="I175" s="690">
        <v>8</v>
      </c>
      <c r="J175" s="691"/>
      <c r="K175" s="691"/>
      <c r="L175" s="691">
        <v>8</v>
      </c>
      <c r="M175" s="692">
        <f>H175-I175</f>
        <v>22</v>
      </c>
      <c r="N175" s="104"/>
      <c r="O175" s="7"/>
      <c r="P175" s="7"/>
      <c r="Q175" s="117"/>
      <c r="R175" s="104"/>
      <c r="S175" s="7"/>
      <c r="T175" s="167">
        <v>1</v>
      </c>
    </row>
    <row r="176" spans="1:20" ht="15.75">
      <c r="A176" s="145" t="s">
        <v>205</v>
      </c>
      <c r="B176" s="158" t="s">
        <v>206</v>
      </c>
      <c r="C176" s="159"/>
      <c r="D176" s="14"/>
      <c r="E176" s="14"/>
      <c r="F176" s="160"/>
      <c r="G176" s="705">
        <v>3</v>
      </c>
      <c r="H176" s="151">
        <f t="shared" si="15"/>
        <v>90</v>
      </c>
      <c r="I176" s="176"/>
      <c r="J176" s="161"/>
      <c r="K176" s="14"/>
      <c r="L176" s="14"/>
      <c r="M176" s="162"/>
      <c r="N176" s="159"/>
      <c r="O176" s="14"/>
      <c r="P176" s="14"/>
      <c r="Q176" s="162"/>
      <c r="R176" s="159"/>
      <c r="S176" s="14"/>
      <c r="T176" s="174"/>
    </row>
    <row r="177" spans="1:20" ht="15.75">
      <c r="A177" s="145" t="s">
        <v>207</v>
      </c>
      <c r="B177" s="172" t="s">
        <v>33</v>
      </c>
      <c r="C177" s="159"/>
      <c r="D177" s="14"/>
      <c r="E177" s="14"/>
      <c r="F177" s="160"/>
      <c r="G177" s="705">
        <v>0.5</v>
      </c>
      <c r="H177" s="151">
        <f t="shared" si="15"/>
        <v>15</v>
      </c>
      <c r="I177" s="176"/>
      <c r="J177" s="161"/>
      <c r="K177" s="14"/>
      <c r="L177" s="14"/>
      <c r="M177" s="162"/>
      <c r="N177" s="159"/>
      <c r="O177" s="14"/>
      <c r="P177" s="14"/>
      <c r="Q177" s="162"/>
      <c r="R177" s="159"/>
      <c r="S177" s="14"/>
      <c r="T177" s="174"/>
    </row>
    <row r="178" spans="1:20" ht="15.75">
      <c r="A178" s="145" t="s">
        <v>208</v>
      </c>
      <c r="B178" s="164" t="s">
        <v>67</v>
      </c>
      <c r="C178" s="159"/>
      <c r="D178" s="7">
        <v>4</v>
      </c>
      <c r="E178" s="7"/>
      <c r="F178" s="177"/>
      <c r="G178" s="699">
        <v>2.5</v>
      </c>
      <c r="H178" s="151">
        <f t="shared" si="15"/>
        <v>75</v>
      </c>
      <c r="I178" s="118">
        <v>30</v>
      </c>
      <c r="J178" s="7">
        <v>15</v>
      </c>
      <c r="K178" s="7"/>
      <c r="L178" s="7">
        <v>15</v>
      </c>
      <c r="M178" s="117">
        <f>H178-I178</f>
        <v>45</v>
      </c>
      <c r="N178" s="104"/>
      <c r="O178" s="7"/>
      <c r="P178" s="7"/>
      <c r="Q178" s="117"/>
      <c r="R178" s="104">
        <v>2</v>
      </c>
      <c r="S178" s="14"/>
      <c r="T178" s="174"/>
    </row>
    <row r="179" spans="1:20" ht="31.5">
      <c r="A179" s="145" t="s">
        <v>209</v>
      </c>
      <c r="B179" s="170" t="s">
        <v>210</v>
      </c>
      <c r="C179" s="159"/>
      <c r="D179" s="14"/>
      <c r="E179" s="14"/>
      <c r="F179" s="168"/>
      <c r="G179" s="705">
        <v>5</v>
      </c>
      <c r="H179" s="151">
        <f t="shared" si="15"/>
        <v>150</v>
      </c>
      <c r="I179" s="173"/>
      <c r="J179" s="14"/>
      <c r="K179" s="14"/>
      <c r="L179" s="14"/>
      <c r="M179" s="162"/>
      <c r="N179" s="159"/>
      <c r="O179" s="14"/>
      <c r="P179" s="14"/>
      <c r="Q179" s="162"/>
      <c r="R179" s="159"/>
      <c r="S179" s="14"/>
      <c r="T179" s="174"/>
    </row>
    <row r="180" spans="1:20" ht="15.75">
      <c r="A180" s="145" t="s">
        <v>211</v>
      </c>
      <c r="B180" s="172" t="s">
        <v>33</v>
      </c>
      <c r="C180" s="159"/>
      <c r="D180" s="14"/>
      <c r="E180" s="14"/>
      <c r="F180" s="168"/>
      <c r="G180" s="705">
        <v>0.5</v>
      </c>
      <c r="H180" s="151">
        <f t="shared" si="15"/>
        <v>15</v>
      </c>
      <c r="I180" s="173"/>
      <c r="J180" s="14"/>
      <c r="K180" s="14"/>
      <c r="L180" s="14"/>
      <c r="M180" s="162"/>
      <c r="N180" s="159"/>
      <c r="O180" s="14"/>
      <c r="P180" s="14"/>
      <c r="Q180" s="162"/>
      <c r="R180" s="159"/>
      <c r="S180" s="14"/>
      <c r="T180" s="174"/>
    </row>
    <row r="181" spans="1:20" ht="15.75">
      <c r="A181" s="145" t="s">
        <v>212</v>
      </c>
      <c r="B181" s="164" t="s">
        <v>34</v>
      </c>
      <c r="C181" s="159"/>
      <c r="D181" s="14">
        <v>4</v>
      </c>
      <c r="E181" s="14"/>
      <c r="F181" s="168"/>
      <c r="G181" s="699">
        <v>4.5</v>
      </c>
      <c r="H181" s="151">
        <f t="shared" si="15"/>
        <v>135</v>
      </c>
      <c r="I181" s="118">
        <f>J181+K181+L181</f>
        <v>60</v>
      </c>
      <c r="J181" s="7">
        <v>45</v>
      </c>
      <c r="K181" s="7">
        <v>8</v>
      </c>
      <c r="L181" s="7">
        <v>7</v>
      </c>
      <c r="M181" s="117">
        <f>H181-I181</f>
        <v>75</v>
      </c>
      <c r="N181" s="104"/>
      <c r="O181" s="7"/>
      <c r="P181" s="7"/>
      <c r="Q181" s="117"/>
      <c r="R181" s="104">
        <v>4</v>
      </c>
      <c r="S181" s="14"/>
      <c r="T181" s="174"/>
    </row>
    <row r="182" spans="1:20" ht="15.75">
      <c r="A182" s="145"/>
      <c r="B182" s="232" t="s">
        <v>255</v>
      </c>
      <c r="C182" s="159"/>
      <c r="D182" s="14"/>
      <c r="E182" s="14"/>
      <c r="F182" s="168"/>
      <c r="G182" s="185">
        <v>2.5</v>
      </c>
      <c r="H182" s="151">
        <f t="shared" si="15"/>
        <v>75</v>
      </c>
      <c r="I182" s="118"/>
      <c r="J182" s="7"/>
      <c r="K182" s="7"/>
      <c r="L182" s="7"/>
      <c r="M182" s="117"/>
      <c r="N182" s="104"/>
      <c r="O182" s="7"/>
      <c r="P182" s="7"/>
      <c r="Q182" s="117"/>
      <c r="R182" s="104"/>
      <c r="S182" s="14"/>
      <c r="T182" s="174"/>
    </row>
    <row r="183" spans="1:20" ht="15.75">
      <c r="A183" s="145"/>
      <c r="B183" s="295" t="s">
        <v>33</v>
      </c>
      <c r="C183" s="159"/>
      <c r="D183" s="14"/>
      <c r="E183" s="14"/>
      <c r="F183" s="168"/>
      <c r="G183" s="185">
        <v>0.5</v>
      </c>
      <c r="H183" s="151">
        <f t="shared" si="15"/>
        <v>15</v>
      </c>
      <c r="I183" s="118"/>
      <c r="J183" s="7"/>
      <c r="K183" s="7"/>
      <c r="L183" s="7"/>
      <c r="M183" s="117"/>
      <c r="N183" s="104"/>
      <c r="O183" s="7"/>
      <c r="P183" s="7"/>
      <c r="Q183" s="117"/>
      <c r="R183" s="104"/>
      <c r="S183" s="14"/>
      <c r="T183" s="174"/>
    </row>
    <row r="184" spans="1:20" ht="15.75">
      <c r="A184" s="145"/>
      <c r="B184" s="296" t="s">
        <v>34</v>
      </c>
      <c r="C184" s="159"/>
      <c r="D184" s="14">
        <v>5</v>
      </c>
      <c r="E184" s="14"/>
      <c r="F184" s="168"/>
      <c r="G184" s="297">
        <v>2</v>
      </c>
      <c r="H184" s="151">
        <f t="shared" si="15"/>
        <v>60</v>
      </c>
      <c r="I184" s="122">
        <f>J184+L184</f>
        <v>27</v>
      </c>
      <c r="J184" s="194">
        <v>18</v>
      </c>
      <c r="K184" s="194"/>
      <c r="L184" s="194">
        <v>9</v>
      </c>
      <c r="M184" s="121">
        <f>H184-I184</f>
        <v>33</v>
      </c>
      <c r="N184" s="104"/>
      <c r="O184" s="7"/>
      <c r="P184" s="7"/>
      <c r="Q184" s="117"/>
      <c r="R184" s="104"/>
      <c r="S184" s="7">
        <v>3</v>
      </c>
      <c r="T184" s="174"/>
    </row>
    <row r="185" spans="1:20" ht="31.5">
      <c r="A185" s="145" t="s">
        <v>213</v>
      </c>
      <c r="B185" s="158" t="s">
        <v>214</v>
      </c>
      <c r="C185" s="159"/>
      <c r="D185" s="14"/>
      <c r="E185" s="14"/>
      <c r="F185" s="160"/>
      <c r="G185" s="171">
        <v>4.5</v>
      </c>
      <c r="H185" s="151">
        <f t="shared" si="15"/>
        <v>135</v>
      </c>
      <c r="I185" s="176"/>
      <c r="J185" s="161"/>
      <c r="K185" s="14"/>
      <c r="L185" s="14"/>
      <c r="M185" s="162"/>
      <c r="N185" s="159"/>
      <c r="O185" s="14"/>
      <c r="P185" s="14"/>
      <c r="Q185" s="162"/>
      <c r="R185" s="159"/>
      <c r="S185" s="14"/>
      <c r="T185" s="174"/>
    </row>
    <row r="186" spans="1:20" ht="15.75">
      <c r="A186" s="145" t="s">
        <v>215</v>
      </c>
      <c r="B186" s="298" t="s">
        <v>34</v>
      </c>
      <c r="C186" s="178"/>
      <c r="D186" s="27"/>
      <c r="E186" s="27"/>
      <c r="F186" s="179"/>
      <c r="G186" s="165">
        <v>1.5</v>
      </c>
      <c r="H186" s="151">
        <f t="shared" si="15"/>
        <v>45</v>
      </c>
      <c r="I186" s="118">
        <f>J186+L186+K186</f>
        <v>18</v>
      </c>
      <c r="J186" s="7">
        <v>9</v>
      </c>
      <c r="K186" s="7">
        <v>9</v>
      </c>
      <c r="L186" s="7"/>
      <c r="M186" s="121">
        <f>H186-I186</f>
        <v>27</v>
      </c>
      <c r="N186" s="104"/>
      <c r="O186" s="7"/>
      <c r="P186" s="7"/>
      <c r="Q186" s="117"/>
      <c r="R186" s="104"/>
      <c r="S186" s="7">
        <v>2</v>
      </c>
      <c r="T186" s="167"/>
    </row>
    <row r="187" spans="1:20" ht="15.75">
      <c r="A187" s="145" t="s">
        <v>216</v>
      </c>
      <c r="B187" s="298" t="s">
        <v>34</v>
      </c>
      <c r="C187" s="159">
        <v>6</v>
      </c>
      <c r="D187" s="14"/>
      <c r="E187" s="14"/>
      <c r="F187" s="168"/>
      <c r="G187" s="165">
        <v>3</v>
      </c>
      <c r="H187" s="151">
        <f t="shared" si="15"/>
        <v>90</v>
      </c>
      <c r="I187" s="118">
        <f>J187+K187+L187</f>
        <v>40</v>
      </c>
      <c r="J187" s="7">
        <v>24</v>
      </c>
      <c r="K187" s="7"/>
      <c r="L187" s="7">
        <v>16</v>
      </c>
      <c r="M187" s="117">
        <f>H187-I187</f>
        <v>50</v>
      </c>
      <c r="N187" s="104"/>
      <c r="O187" s="7"/>
      <c r="P187" s="7"/>
      <c r="Q187" s="117"/>
      <c r="R187" s="104"/>
      <c r="S187" s="7"/>
      <c r="T187" s="167">
        <v>5</v>
      </c>
    </row>
    <row r="188" spans="1:20" ht="31.5">
      <c r="A188" s="145" t="s">
        <v>217</v>
      </c>
      <c r="B188" s="215" t="s">
        <v>218</v>
      </c>
      <c r="C188" s="180"/>
      <c r="D188" s="181"/>
      <c r="E188" s="181"/>
      <c r="F188" s="179"/>
      <c r="G188" s="182">
        <v>7.5</v>
      </c>
      <c r="H188" s="151">
        <f t="shared" si="15"/>
        <v>225</v>
      </c>
      <c r="I188" s="180"/>
      <c r="J188" s="181"/>
      <c r="K188" s="181"/>
      <c r="L188" s="181"/>
      <c r="M188" s="183"/>
      <c r="N188" s="159"/>
      <c r="O188" s="14"/>
      <c r="P188" s="14"/>
      <c r="Q188" s="162"/>
      <c r="R188" s="184"/>
      <c r="S188" s="181"/>
      <c r="T188" s="299"/>
    </row>
    <row r="189" spans="1:20" ht="15.75">
      <c r="A189" s="145" t="s">
        <v>219</v>
      </c>
      <c r="B189" s="300" t="s">
        <v>33</v>
      </c>
      <c r="C189" s="173"/>
      <c r="D189" s="14"/>
      <c r="E189" s="14"/>
      <c r="F189" s="168"/>
      <c r="G189" s="708">
        <v>3.5</v>
      </c>
      <c r="H189" s="151">
        <f t="shared" si="15"/>
        <v>105</v>
      </c>
      <c r="I189" s="173"/>
      <c r="J189" s="14"/>
      <c r="K189" s="14"/>
      <c r="L189" s="14"/>
      <c r="M189" s="162"/>
      <c r="N189" s="159"/>
      <c r="O189" s="14"/>
      <c r="P189" s="14"/>
      <c r="Q189" s="162"/>
      <c r="R189" s="159"/>
      <c r="S189" s="14"/>
      <c r="T189" s="163"/>
    </row>
    <row r="190" spans="1:20" ht="15.75">
      <c r="A190" s="145" t="s">
        <v>220</v>
      </c>
      <c r="B190" s="301" t="s">
        <v>34</v>
      </c>
      <c r="C190" s="186">
        <v>2</v>
      </c>
      <c r="D190" s="157"/>
      <c r="E190" s="157"/>
      <c r="F190" s="149"/>
      <c r="G190" s="614">
        <v>4</v>
      </c>
      <c r="H190" s="151">
        <f t="shared" si="15"/>
        <v>120</v>
      </c>
      <c r="I190" s="120">
        <v>54</v>
      </c>
      <c r="J190" s="187">
        <v>36</v>
      </c>
      <c r="K190" s="187">
        <v>18</v>
      </c>
      <c r="L190" s="187"/>
      <c r="M190" s="119">
        <f>H190-I190</f>
        <v>66</v>
      </c>
      <c r="N190" s="104"/>
      <c r="O190" s="7">
        <v>6</v>
      </c>
      <c r="P190" s="14"/>
      <c r="Q190" s="162"/>
      <c r="R190" s="188"/>
      <c r="S190" s="157"/>
      <c r="T190" s="274"/>
    </row>
    <row r="191" spans="1:20" ht="31.5">
      <c r="A191" s="145" t="s">
        <v>221</v>
      </c>
      <c r="B191" s="302" t="s">
        <v>222</v>
      </c>
      <c r="C191" s="173"/>
      <c r="D191" s="14"/>
      <c r="E191" s="14"/>
      <c r="F191" s="168"/>
      <c r="G191" s="708">
        <v>8</v>
      </c>
      <c r="H191" s="151">
        <f t="shared" si="15"/>
        <v>240</v>
      </c>
      <c r="I191" s="173"/>
      <c r="J191" s="14"/>
      <c r="K191" s="14"/>
      <c r="L191" s="14"/>
      <c r="M191" s="162"/>
      <c r="N191" s="159"/>
      <c r="O191" s="14"/>
      <c r="P191" s="14"/>
      <c r="Q191" s="162"/>
      <c r="R191" s="159"/>
      <c r="S191" s="157"/>
      <c r="T191" s="274"/>
    </row>
    <row r="192" spans="1:20" ht="15.75">
      <c r="A192" s="145" t="s">
        <v>223</v>
      </c>
      <c r="B192" s="303" t="s">
        <v>33</v>
      </c>
      <c r="C192" s="159"/>
      <c r="D192" s="14"/>
      <c r="E192" s="14"/>
      <c r="F192" s="168"/>
      <c r="G192" s="708">
        <v>4</v>
      </c>
      <c r="H192" s="151">
        <f t="shared" si="15"/>
        <v>120</v>
      </c>
      <c r="I192" s="173"/>
      <c r="J192" s="14"/>
      <c r="K192" s="14"/>
      <c r="L192" s="14"/>
      <c r="M192" s="162"/>
      <c r="N192" s="159"/>
      <c r="O192" s="14"/>
      <c r="P192" s="14"/>
      <c r="Q192" s="162"/>
      <c r="R192" s="188"/>
      <c r="S192" s="157"/>
      <c r="T192" s="274"/>
    </row>
    <row r="193" spans="1:20" ht="15.75">
      <c r="A193" s="145" t="s">
        <v>224</v>
      </c>
      <c r="B193" s="235" t="s">
        <v>34</v>
      </c>
      <c r="C193" s="178">
        <v>3</v>
      </c>
      <c r="D193" s="181"/>
      <c r="E193" s="181"/>
      <c r="F193" s="189"/>
      <c r="G193" s="709">
        <v>4</v>
      </c>
      <c r="H193" s="151">
        <f t="shared" si="15"/>
        <v>120</v>
      </c>
      <c r="I193" s="190">
        <f>J193+K193</f>
        <v>54</v>
      </c>
      <c r="J193" s="191">
        <v>36</v>
      </c>
      <c r="K193" s="191">
        <v>18</v>
      </c>
      <c r="L193" s="191"/>
      <c r="M193" s="192">
        <f>H193-I193</f>
        <v>66</v>
      </c>
      <c r="N193" s="104"/>
      <c r="O193" s="7"/>
      <c r="P193" s="7">
        <v>6</v>
      </c>
      <c r="Q193" s="117">
        <v>6</v>
      </c>
      <c r="R193" s="188"/>
      <c r="S193" s="157"/>
      <c r="T193" s="274"/>
    </row>
    <row r="194" spans="1:20" ht="31.5">
      <c r="A194" s="145" t="s">
        <v>225</v>
      </c>
      <c r="B194" s="215" t="s">
        <v>226</v>
      </c>
      <c r="C194" s="173"/>
      <c r="D194" s="14"/>
      <c r="E194" s="14"/>
      <c r="F194" s="168"/>
      <c r="G194" s="705">
        <v>8</v>
      </c>
      <c r="H194" s="151">
        <f t="shared" si="15"/>
        <v>240</v>
      </c>
      <c r="I194" s="173"/>
      <c r="J194" s="14"/>
      <c r="K194" s="14"/>
      <c r="L194" s="14"/>
      <c r="M194" s="162"/>
      <c r="N194" s="159"/>
      <c r="O194" s="14"/>
      <c r="P194" s="14"/>
      <c r="Q194" s="162"/>
      <c r="R194" s="188"/>
      <c r="S194" s="157"/>
      <c r="T194" s="304"/>
    </row>
    <row r="195" spans="1:20" ht="15.75" hidden="1">
      <c r="A195" s="145"/>
      <c r="B195" s="300"/>
      <c r="C195" s="173"/>
      <c r="D195" s="14"/>
      <c r="E195" s="14"/>
      <c r="F195" s="168"/>
      <c r="G195" s="705"/>
      <c r="H195" s="151"/>
      <c r="I195" s="173"/>
      <c r="J195" s="14"/>
      <c r="K195" s="14"/>
      <c r="L195" s="14"/>
      <c r="M195" s="162"/>
      <c r="N195" s="159"/>
      <c r="O195" s="14"/>
      <c r="P195" s="14"/>
      <c r="Q195" s="162"/>
      <c r="R195" s="188"/>
      <c r="S195" s="157"/>
      <c r="T195" s="304"/>
    </row>
    <row r="196" spans="1:20" ht="15.75">
      <c r="A196" s="145" t="s">
        <v>227</v>
      </c>
      <c r="B196" s="305" t="s">
        <v>228</v>
      </c>
      <c r="C196" s="173"/>
      <c r="D196" s="14"/>
      <c r="E196" s="14"/>
      <c r="F196" s="168"/>
      <c r="G196" s="699">
        <v>2</v>
      </c>
      <c r="H196" s="151">
        <f t="shared" si="15"/>
        <v>60</v>
      </c>
      <c r="I196" s="118">
        <f>J196+K196</f>
        <v>36</v>
      </c>
      <c r="J196" s="7">
        <v>27</v>
      </c>
      <c r="K196" s="7">
        <v>9</v>
      </c>
      <c r="L196" s="7"/>
      <c r="M196" s="117">
        <f>H196-I196</f>
        <v>24</v>
      </c>
      <c r="N196" s="104"/>
      <c r="O196" s="7">
        <v>4</v>
      </c>
      <c r="P196" s="7"/>
      <c r="Q196" s="117"/>
      <c r="R196" s="138"/>
      <c r="S196" s="157"/>
      <c r="T196" s="304"/>
    </row>
    <row r="197" spans="1:20" ht="15.75">
      <c r="A197" s="145" t="s">
        <v>229</v>
      </c>
      <c r="B197" s="301" t="s">
        <v>228</v>
      </c>
      <c r="C197" s="173"/>
      <c r="D197" s="14">
        <v>3</v>
      </c>
      <c r="E197" s="14"/>
      <c r="F197" s="168"/>
      <c r="G197" s="699">
        <v>2</v>
      </c>
      <c r="H197" s="151">
        <f t="shared" si="15"/>
        <v>60</v>
      </c>
      <c r="I197" s="118">
        <f>J197+K197</f>
        <v>36</v>
      </c>
      <c r="J197" s="7">
        <v>27</v>
      </c>
      <c r="K197" s="7">
        <v>9</v>
      </c>
      <c r="L197" s="7"/>
      <c r="M197" s="117">
        <f>H197-I197</f>
        <v>24</v>
      </c>
      <c r="N197" s="104"/>
      <c r="O197" s="7"/>
      <c r="P197" s="7">
        <v>4</v>
      </c>
      <c r="Q197" s="117">
        <v>4</v>
      </c>
      <c r="R197" s="138"/>
      <c r="S197" s="157"/>
      <c r="T197" s="304"/>
    </row>
    <row r="198" spans="1:20" ht="15.75">
      <c r="A198" s="145" t="s">
        <v>230</v>
      </c>
      <c r="B198" s="305" t="s">
        <v>231</v>
      </c>
      <c r="C198" s="173">
        <v>4</v>
      </c>
      <c r="D198" s="14"/>
      <c r="E198" s="14"/>
      <c r="F198" s="168"/>
      <c r="G198" s="699">
        <v>4</v>
      </c>
      <c r="H198" s="151">
        <f t="shared" si="15"/>
        <v>120</v>
      </c>
      <c r="I198" s="118">
        <f>J198+K198+L198</f>
        <v>60</v>
      </c>
      <c r="J198" s="7">
        <v>30</v>
      </c>
      <c r="K198" s="7">
        <v>15</v>
      </c>
      <c r="L198" s="7">
        <v>15</v>
      </c>
      <c r="M198" s="117">
        <f>H198-I198</f>
        <v>60</v>
      </c>
      <c r="N198" s="104"/>
      <c r="O198" s="7"/>
      <c r="P198" s="7"/>
      <c r="Q198" s="117"/>
      <c r="R198" s="138">
        <v>4</v>
      </c>
      <c r="S198" s="157"/>
      <c r="T198" s="304"/>
    </row>
    <row r="199" spans="1:20" ht="31.5">
      <c r="A199" s="145" t="s">
        <v>232</v>
      </c>
      <c r="B199" s="215" t="s">
        <v>233</v>
      </c>
      <c r="C199" s="173"/>
      <c r="D199" s="14"/>
      <c r="E199" s="14"/>
      <c r="F199" s="168"/>
      <c r="G199" s="705">
        <f>G200+G201+G202+G203</f>
        <v>8.5</v>
      </c>
      <c r="H199" s="151">
        <f t="shared" si="15"/>
        <v>255</v>
      </c>
      <c r="I199" s="173"/>
      <c r="J199" s="14"/>
      <c r="K199" s="14"/>
      <c r="L199" s="14"/>
      <c r="M199" s="162"/>
      <c r="N199" s="159"/>
      <c r="O199" s="14"/>
      <c r="P199" s="14"/>
      <c r="Q199" s="162"/>
      <c r="R199" s="188"/>
      <c r="S199" s="157"/>
      <c r="T199" s="274"/>
    </row>
    <row r="200" spans="1:20" ht="15.75">
      <c r="A200" s="145" t="s">
        <v>234</v>
      </c>
      <c r="B200" s="300" t="s">
        <v>33</v>
      </c>
      <c r="C200" s="173"/>
      <c r="D200" s="14"/>
      <c r="E200" s="14"/>
      <c r="F200" s="168"/>
      <c r="G200" s="171">
        <v>2</v>
      </c>
      <c r="H200" s="151">
        <f t="shared" si="15"/>
        <v>60</v>
      </c>
      <c r="I200" s="173"/>
      <c r="J200" s="14"/>
      <c r="K200" s="14"/>
      <c r="L200" s="14"/>
      <c r="M200" s="162"/>
      <c r="N200" s="159"/>
      <c r="O200" s="14"/>
      <c r="P200" s="14"/>
      <c r="Q200" s="162"/>
      <c r="R200" s="188"/>
      <c r="S200" s="157"/>
      <c r="T200" s="274"/>
    </row>
    <row r="201" spans="1:20" ht="15.75">
      <c r="A201" s="145" t="s">
        <v>235</v>
      </c>
      <c r="B201" s="305" t="s">
        <v>34</v>
      </c>
      <c r="C201" s="173"/>
      <c r="D201" s="14"/>
      <c r="E201" s="14"/>
      <c r="F201" s="168"/>
      <c r="G201" s="165">
        <v>3</v>
      </c>
      <c r="H201" s="151">
        <f t="shared" si="15"/>
        <v>90</v>
      </c>
      <c r="I201" s="118">
        <f>K201+J201</f>
        <v>36</v>
      </c>
      <c r="J201" s="7">
        <v>27</v>
      </c>
      <c r="K201" s="7">
        <v>9</v>
      </c>
      <c r="L201" s="7"/>
      <c r="M201" s="169">
        <f>H201-I201</f>
        <v>54</v>
      </c>
      <c r="N201" s="104"/>
      <c r="O201" s="7">
        <v>4</v>
      </c>
      <c r="P201" s="7"/>
      <c r="Q201" s="162"/>
      <c r="R201" s="188"/>
      <c r="S201" s="157"/>
      <c r="T201" s="274"/>
    </row>
    <row r="202" spans="1:20" ht="15.75">
      <c r="A202" s="145" t="s">
        <v>236</v>
      </c>
      <c r="B202" s="305" t="s">
        <v>34</v>
      </c>
      <c r="C202" s="173">
        <v>3</v>
      </c>
      <c r="D202" s="14"/>
      <c r="E202" s="14"/>
      <c r="F202" s="168"/>
      <c r="G202" s="699">
        <v>2.5</v>
      </c>
      <c r="H202" s="151">
        <f t="shared" si="15"/>
        <v>75</v>
      </c>
      <c r="I202" s="118">
        <v>27</v>
      </c>
      <c r="J202" s="7">
        <v>18</v>
      </c>
      <c r="K202" s="7"/>
      <c r="L202" s="7">
        <v>9</v>
      </c>
      <c r="M202" s="169">
        <f>H202-I202</f>
        <v>48</v>
      </c>
      <c r="N202" s="104"/>
      <c r="O202" s="7"/>
      <c r="P202" s="7">
        <v>3</v>
      </c>
      <c r="Q202" s="117">
        <v>3</v>
      </c>
      <c r="R202" s="188"/>
      <c r="S202" s="157"/>
      <c r="T202" s="274"/>
    </row>
    <row r="203" spans="1:20" ht="31.5">
      <c r="A203" s="145" t="s">
        <v>237</v>
      </c>
      <c r="B203" s="215" t="s">
        <v>249</v>
      </c>
      <c r="C203" s="173"/>
      <c r="D203" s="14"/>
      <c r="E203" s="14"/>
      <c r="F203" s="160">
        <v>3</v>
      </c>
      <c r="G203" s="165">
        <v>1</v>
      </c>
      <c r="H203" s="151">
        <f t="shared" si="15"/>
        <v>30</v>
      </c>
      <c r="I203" s="118">
        <v>10</v>
      </c>
      <c r="J203" s="7"/>
      <c r="K203" s="7"/>
      <c r="L203" s="7">
        <v>10</v>
      </c>
      <c r="M203" s="169">
        <f>H203-I203</f>
        <v>20</v>
      </c>
      <c r="N203" s="104"/>
      <c r="O203" s="7"/>
      <c r="P203" s="7">
        <v>1</v>
      </c>
      <c r="Q203" s="117">
        <v>1</v>
      </c>
      <c r="R203" s="159"/>
      <c r="S203" s="14"/>
      <c r="T203" s="174"/>
    </row>
    <row r="204" spans="1:20" ht="31.5">
      <c r="A204" s="145" t="s">
        <v>238</v>
      </c>
      <c r="B204" s="215" t="s">
        <v>239</v>
      </c>
      <c r="C204" s="118"/>
      <c r="D204" s="7"/>
      <c r="E204" s="7"/>
      <c r="F204" s="177"/>
      <c r="G204" s="705">
        <f>G205+G206+G207</f>
        <v>10</v>
      </c>
      <c r="H204" s="151">
        <f t="shared" si="15"/>
        <v>300</v>
      </c>
      <c r="I204" s="118"/>
      <c r="J204" s="7"/>
      <c r="K204" s="7"/>
      <c r="L204" s="7"/>
      <c r="M204" s="117"/>
      <c r="N204" s="104"/>
      <c r="O204" s="16"/>
      <c r="P204" s="16"/>
      <c r="Q204" s="306"/>
      <c r="R204" s="307"/>
      <c r="S204" s="16"/>
      <c r="T204" s="174"/>
    </row>
    <row r="205" spans="1:20" ht="15.75">
      <c r="A205" s="145" t="s">
        <v>240</v>
      </c>
      <c r="B205" s="300" t="s">
        <v>33</v>
      </c>
      <c r="C205" s="118"/>
      <c r="D205" s="7"/>
      <c r="E205" s="7"/>
      <c r="F205" s="177"/>
      <c r="G205" s="705">
        <v>2</v>
      </c>
      <c r="H205" s="151">
        <f t="shared" si="15"/>
        <v>60</v>
      </c>
      <c r="I205" s="118"/>
      <c r="J205" s="7"/>
      <c r="K205" s="7"/>
      <c r="L205" s="7"/>
      <c r="M205" s="117"/>
      <c r="N205" s="104"/>
      <c r="O205" s="16"/>
      <c r="P205" s="16"/>
      <c r="Q205" s="306"/>
      <c r="R205" s="307"/>
      <c r="S205" s="16"/>
      <c r="T205" s="174"/>
    </row>
    <row r="206" spans="1:20" ht="16.5" customHeight="1">
      <c r="A206" s="145" t="s">
        <v>241</v>
      </c>
      <c r="B206" s="305" t="s">
        <v>34</v>
      </c>
      <c r="C206" s="173">
        <v>4</v>
      </c>
      <c r="D206" s="7"/>
      <c r="E206" s="7"/>
      <c r="F206" s="177"/>
      <c r="G206" s="699">
        <v>7</v>
      </c>
      <c r="H206" s="151">
        <f t="shared" si="15"/>
        <v>210</v>
      </c>
      <c r="I206" s="118">
        <f>J206+K206+L206</f>
        <v>105</v>
      </c>
      <c r="J206" s="7">
        <v>60</v>
      </c>
      <c r="K206" s="7">
        <v>15</v>
      </c>
      <c r="L206" s="7">
        <v>30</v>
      </c>
      <c r="M206" s="117">
        <f>H206-I206</f>
        <v>105</v>
      </c>
      <c r="N206" s="104"/>
      <c r="O206" s="7"/>
      <c r="P206" s="7"/>
      <c r="Q206" s="117"/>
      <c r="R206" s="104">
        <v>5</v>
      </c>
      <c r="S206" s="7"/>
      <c r="T206" s="163"/>
    </row>
    <row r="207" spans="1:20" ht="16.5" customHeight="1" thickBot="1">
      <c r="A207" s="193" t="s">
        <v>242</v>
      </c>
      <c r="B207" s="308" t="s">
        <v>243</v>
      </c>
      <c r="C207" s="122"/>
      <c r="D207" s="194"/>
      <c r="E207" s="194"/>
      <c r="F207" s="309">
        <v>5</v>
      </c>
      <c r="G207" s="710">
        <v>1</v>
      </c>
      <c r="H207" s="151">
        <f t="shared" si="15"/>
        <v>30</v>
      </c>
      <c r="I207" s="122">
        <v>10</v>
      </c>
      <c r="J207" s="194"/>
      <c r="K207" s="194"/>
      <c r="L207" s="194">
        <v>10</v>
      </c>
      <c r="M207" s="121">
        <f>H207-I207</f>
        <v>20</v>
      </c>
      <c r="N207" s="205"/>
      <c r="O207" s="51"/>
      <c r="P207" s="51"/>
      <c r="Q207" s="207"/>
      <c r="R207" s="102"/>
      <c r="S207" s="194">
        <v>1</v>
      </c>
      <c r="T207" s="195"/>
    </row>
    <row r="208" spans="1:20" ht="16.5" customHeight="1" thickBot="1">
      <c r="A208" s="1822" t="s">
        <v>252</v>
      </c>
      <c r="B208" s="1929"/>
      <c r="C208" s="1929"/>
      <c r="D208" s="1929"/>
      <c r="E208" s="1929"/>
      <c r="F208" s="1929"/>
      <c r="G208" s="196">
        <f>G154+G155+G158+G161+G165+G169+G170+G176+G179+G182+G185+G188+G191+G194+G199+G204</f>
        <v>88</v>
      </c>
      <c r="H208" s="281">
        <f aca="true" t="shared" si="16" ref="H208:M208">H154+H155+H158+H161+H165+H169+H170+H176+H179+H182+H185+H188+H191+H194+H199+H204</f>
        <v>2640</v>
      </c>
      <c r="I208" s="281">
        <f t="shared" si="16"/>
        <v>149</v>
      </c>
      <c r="J208" s="281">
        <f t="shared" si="16"/>
        <v>82</v>
      </c>
      <c r="K208" s="281">
        <f t="shared" si="16"/>
        <v>67</v>
      </c>
      <c r="L208" s="281">
        <f t="shared" si="16"/>
        <v>0</v>
      </c>
      <c r="M208" s="281">
        <f t="shared" si="16"/>
        <v>211</v>
      </c>
      <c r="N208" s="204"/>
      <c r="O208" s="197"/>
      <c r="P208" s="203"/>
      <c r="Q208" s="209"/>
      <c r="R208" s="197"/>
      <c r="S208" s="197"/>
      <c r="T208" s="198"/>
    </row>
    <row r="209" spans="1:20" ht="16.5" customHeight="1" thickBot="1">
      <c r="A209" s="1985" t="s">
        <v>244</v>
      </c>
      <c r="B209" s="1986"/>
      <c r="C209" s="1986"/>
      <c r="D209" s="1986"/>
      <c r="E209" s="1986"/>
      <c r="F209" s="1986"/>
      <c r="G209" s="199">
        <f>G159+G162+G166+G171+G177+G180+G189+G192+G200+G205+G183+G195</f>
        <v>19.5</v>
      </c>
      <c r="H209" s="199">
        <f>H159+H162+H166+H171+H177+H180+H189+H192+H200+H205+H183+H195</f>
        <v>585</v>
      </c>
      <c r="I209" s="199">
        <f>I159+I162+I166+I171+I177+I180+I189+I192+I200+I205+I183</f>
        <v>0</v>
      </c>
      <c r="J209" s="199">
        <f>J159+J162+J166+J171+J177+J180+J189+J192+J200+J205+J183</f>
        <v>0</v>
      </c>
      <c r="K209" s="199">
        <f>K159+K162+K166+K171+K177+K180+K189+K192+K200+K205+K183</f>
        <v>0</v>
      </c>
      <c r="L209" s="199">
        <f>L159+L162+L166+L171+L177+L180+L189+L192+L200+L205+L183</f>
        <v>0</v>
      </c>
      <c r="M209" s="199">
        <f>M159+M162+M166+M171+M177+M180+M189+M192+M200+M205+M183</f>
        <v>0</v>
      </c>
      <c r="N209" s="210"/>
      <c r="O209" s="27"/>
      <c r="P209" s="211"/>
      <c r="Q209" s="212"/>
      <c r="R209" s="27"/>
      <c r="S209" s="27"/>
      <c r="T209" s="195"/>
    </row>
    <row r="210" spans="1:20" ht="16.5" customHeight="1" thickBot="1">
      <c r="A210" s="1985" t="s">
        <v>253</v>
      </c>
      <c r="B210" s="1986"/>
      <c r="C210" s="1986"/>
      <c r="D210" s="1986"/>
      <c r="E210" s="1986"/>
      <c r="F210" s="1986"/>
      <c r="G210" s="230">
        <f>G154+G156+G157+G160+G163+G164+G167+G168+G169+G172+G178+G181+G184+G186+G187+G190+G193+G196+G197+G198+G201+G202+G203+G206+G207</f>
        <v>68.5</v>
      </c>
      <c r="H210" s="280">
        <f aca="true" t="shared" si="17" ref="H210:M210">H154+H156+H157+H160+H163+H164+H167+H168+H169+H172+H178+H181+H184+H186+H187+H190+H193+H196+H197+H198+H201+H202+H203+H206+H207</f>
        <v>2055</v>
      </c>
      <c r="I210" s="280">
        <f t="shared" si="17"/>
        <v>907</v>
      </c>
      <c r="J210" s="280">
        <f t="shared" si="17"/>
        <v>535</v>
      </c>
      <c r="K210" s="280">
        <f t="shared" si="17"/>
        <v>217</v>
      </c>
      <c r="L210" s="280">
        <f t="shared" si="17"/>
        <v>155</v>
      </c>
      <c r="M210" s="280">
        <f t="shared" si="17"/>
        <v>1148</v>
      </c>
      <c r="N210" s="213">
        <f aca="true" t="shared" si="18" ref="N210:T210">SUM(N154:N207)</f>
        <v>0</v>
      </c>
      <c r="O210" s="213">
        <f t="shared" si="18"/>
        <v>14</v>
      </c>
      <c r="P210" s="213">
        <f t="shared" si="18"/>
        <v>14</v>
      </c>
      <c r="Q210" s="213">
        <f t="shared" si="18"/>
        <v>14</v>
      </c>
      <c r="R210" s="213">
        <f t="shared" si="18"/>
        <v>24</v>
      </c>
      <c r="S210" s="594">
        <f t="shared" si="18"/>
        <v>20</v>
      </c>
      <c r="T210" s="214">
        <f t="shared" si="18"/>
        <v>14</v>
      </c>
    </row>
    <row r="211" spans="1:20" ht="16.5" customHeight="1" thickBot="1">
      <c r="A211" s="1961" t="s">
        <v>263</v>
      </c>
      <c r="B211" s="1962"/>
      <c r="C211" s="1962"/>
      <c r="D211" s="1962"/>
      <c r="E211" s="1962"/>
      <c r="F211" s="1962"/>
      <c r="G211" s="1963"/>
      <c r="H211" s="1963"/>
      <c r="I211" s="1962"/>
      <c r="J211" s="1962"/>
      <c r="K211" s="1962"/>
      <c r="L211" s="1962"/>
      <c r="M211" s="1962"/>
      <c r="N211" s="1962"/>
      <c r="O211" s="1962"/>
      <c r="P211" s="1962"/>
      <c r="Q211" s="1962"/>
      <c r="R211" s="1962"/>
      <c r="S211" s="1962"/>
      <c r="T211" s="1964"/>
    </row>
    <row r="212" spans="1:20" ht="16.5" customHeight="1">
      <c r="A212" s="200"/>
      <c r="B212" s="310" t="s">
        <v>245</v>
      </c>
      <c r="C212" s="311"/>
      <c r="D212" s="311"/>
      <c r="E212" s="311"/>
      <c r="F212" s="312"/>
      <c r="G212" s="313">
        <v>4</v>
      </c>
      <c r="H212" s="314">
        <f>G212*30</f>
        <v>120</v>
      </c>
      <c r="I212" s="285"/>
      <c r="J212" s="56"/>
      <c r="K212" s="56"/>
      <c r="L212" s="56"/>
      <c r="M212" s="284"/>
      <c r="N212" s="542"/>
      <c r="O212" s="543"/>
      <c r="P212" s="543"/>
      <c r="Q212" s="534"/>
      <c r="R212" s="544"/>
      <c r="S212" s="462"/>
      <c r="T212" s="534"/>
    </row>
    <row r="213" spans="1:20" ht="16.5" customHeight="1">
      <c r="A213" s="201"/>
      <c r="B213" s="315" t="s">
        <v>33</v>
      </c>
      <c r="C213" s="316"/>
      <c r="D213" s="317"/>
      <c r="E213" s="317"/>
      <c r="F213" s="318"/>
      <c r="G213" s="319">
        <v>4</v>
      </c>
      <c r="H213" s="320">
        <f aca="true" t="shared" si="19" ref="H213:H218">G213*30</f>
        <v>120</v>
      </c>
      <c r="I213" s="120"/>
      <c r="J213" s="187"/>
      <c r="K213" s="187"/>
      <c r="L213" s="187"/>
      <c r="M213" s="117"/>
      <c r="N213" s="545"/>
      <c r="O213" s="390"/>
      <c r="P213" s="390"/>
      <c r="Q213" s="546"/>
      <c r="R213" s="547"/>
      <c r="S213" s="548"/>
      <c r="T213" s="546"/>
    </row>
    <row r="214" spans="1:20" ht="16.5" customHeight="1">
      <c r="A214" s="202"/>
      <c r="B214" s="321" t="s">
        <v>246</v>
      </c>
      <c r="C214" s="322"/>
      <c r="D214" s="16"/>
      <c r="E214" s="16"/>
      <c r="F214" s="323"/>
      <c r="G214" s="324">
        <v>8</v>
      </c>
      <c r="H214" s="325">
        <f t="shared" si="19"/>
        <v>240</v>
      </c>
      <c r="I214" s="118"/>
      <c r="J214" s="7"/>
      <c r="K214" s="7"/>
      <c r="L214" s="7"/>
      <c r="M214" s="117"/>
      <c r="N214" s="545"/>
      <c r="O214" s="390"/>
      <c r="P214" s="390"/>
      <c r="Q214" s="546"/>
      <c r="R214" s="547"/>
      <c r="S214" s="548"/>
      <c r="T214" s="546"/>
    </row>
    <row r="215" spans="1:20" ht="16.5" customHeight="1">
      <c r="A215" s="202"/>
      <c r="B215" s="326" t="s">
        <v>33</v>
      </c>
      <c r="C215" s="322"/>
      <c r="D215" s="16"/>
      <c r="E215" s="16"/>
      <c r="F215" s="323"/>
      <c r="G215" s="327">
        <v>8</v>
      </c>
      <c r="H215" s="325">
        <f t="shared" si="19"/>
        <v>240</v>
      </c>
      <c r="I215" s="118"/>
      <c r="J215" s="7"/>
      <c r="K215" s="7"/>
      <c r="L215" s="7"/>
      <c r="M215" s="117"/>
      <c r="N215" s="545"/>
      <c r="O215" s="390"/>
      <c r="P215" s="390"/>
      <c r="Q215" s="546"/>
      <c r="R215" s="547"/>
      <c r="S215" s="548"/>
      <c r="T215" s="546"/>
    </row>
    <row r="216" spans="1:20" ht="16.5" customHeight="1">
      <c r="A216" s="202"/>
      <c r="B216" s="321" t="s">
        <v>53</v>
      </c>
      <c r="C216" s="173"/>
      <c r="D216" s="7">
        <v>6</v>
      </c>
      <c r="E216" s="7"/>
      <c r="F216" s="175"/>
      <c r="G216" s="216">
        <v>3.5</v>
      </c>
      <c r="H216" s="217">
        <f t="shared" si="19"/>
        <v>105</v>
      </c>
      <c r="I216" s="118">
        <v>30</v>
      </c>
      <c r="J216" s="7"/>
      <c r="K216" s="7"/>
      <c r="L216" s="7">
        <v>30</v>
      </c>
      <c r="M216" s="33">
        <v>60</v>
      </c>
      <c r="N216" s="545"/>
      <c r="O216" s="390"/>
      <c r="P216" s="390"/>
      <c r="Q216" s="546"/>
      <c r="R216" s="547"/>
      <c r="S216" s="548"/>
      <c r="T216" s="546"/>
    </row>
    <row r="217" spans="1:20" ht="16.5" customHeight="1" thickBot="1">
      <c r="A217" s="202"/>
      <c r="B217" s="328" t="s">
        <v>54</v>
      </c>
      <c r="C217" s="173"/>
      <c r="D217" s="14"/>
      <c r="E217" s="14"/>
      <c r="F217" s="160"/>
      <c r="G217" s="329">
        <v>6.5</v>
      </c>
      <c r="H217" s="325">
        <f t="shared" si="19"/>
        <v>195</v>
      </c>
      <c r="I217" s="173"/>
      <c r="J217" s="14"/>
      <c r="K217" s="14"/>
      <c r="L217" s="14"/>
      <c r="M217" s="162"/>
      <c r="N217" s="545"/>
      <c r="O217" s="390"/>
      <c r="P217" s="390"/>
      <c r="Q217" s="546"/>
      <c r="R217" s="547"/>
      <c r="S217" s="548"/>
      <c r="T217" s="546"/>
    </row>
    <row r="218" spans="1:20" ht="16.5" customHeight="1" thickBot="1">
      <c r="A218" s="1949" t="s">
        <v>244</v>
      </c>
      <c r="B218" s="1950"/>
      <c r="C218" s="1950"/>
      <c r="D218" s="1950"/>
      <c r="E218" s="1950"/>
      <c r="F218" s="1950"/>
      <c r="G218" s="224">
        <f>G213+G215</f>
        <v>12</v>
      </c>
      <c r="H218" s="325">
        <f t="shared" si="19"/>
        <v>360</v>
      </c>
      <c r="I218" s="330"/>
      <c r="J218" s="331"/>
      <c r="K218" s="331"/>
      <c r="L218" s="331"/>
      <c r="M218" s="332"/>
      <c r="N218" s="549"/>
      <c r="O218" s="550"/>
      <c r="P218" s="550"/>
      <c r="Q218" s="551"/>
      <c r="R218" s="552"/>
      <c r="S218" s="30"/>
      <c r="T218" s="551"/>
    </row>
    <row r="219" spans="1:20" ht="16.5" customHeight="1" thickBot="1">
      <c r="A219" s="1990" t="s">
        <v>247</v>
      </c>
      <c r="B219" s="1991"/>
      <c r="C219" s="1991"/>
      <c r="D219" s="1991"/>
      <c r="E219" s="1991"/>
      <c r="F219" s="1991"/>
      <c r="G219" s="223">
        <f>G216+G217</f>
        <v>10</v>
      </c>
      <c r="H219" s="223">
        <f>H216+H217</f>
        <v>300</v>
      </c>
      <c r="I219" s="180">
        <f>I216</f>
        <v>30</v>
      </c>
      <c r="J219" s="181"/>
      <c r="K219" s="181"/>
      <c r="L219" s="181">
        <f>L216</f>
        <v>30</v>
      </c>
      <c r="M219" s="333">
        <f>M216</f>
        <v>60</v>
      </c>
      <c r="N219" s="553"/>
      <c r="O219" s="554"/>
      <c r="P219" s="554"/>
      <c r="Q219" s="555"/>
      <c r="R219" s="556"/>
      <c r="S219" s="557"/>
      <c r="T219" s="555"/>
    </row>
    <row r="220" spans="1:20" ht="16.5" customHeight="1" thickBot="1">
      <c r="A220" s="1955" t="s">
        <v>248</v>
      </c>
      <c r="B220" s="1956"/>
      <c r="C220" s="1956"/>
      <c r="D220" s="1956"/>
      <c r="E220" s="1956"/>
      <c r="F220" s="1956"/>
      <c r="G220" s="218">
        <f>G212+G214+G216+G217</f>
        <v>22</v>
      </c>
      <c r="H220" s="219">
        <f>H218+H219</f>
        <v>660</v>
      </c>
      <c r="I220" s="220">
        <f>SUM(I218:I219)</f>
        <v>30</v>
      </c>
      <c r="J220" s="221">
        <f>SUM(J218:J219)</f>
        <v>0</v>
      </c>
      <c r="K220" s="221">
        <f>SUM(K218:K219)</f>
        <v>0</v>
      </c>
      <c r="L220" s="221">
        <f>SUM(L218:L219)</f>
        <v>30</v>
      </c>
      <c r="M220" s="222">
        <f>SUM(M218:M219)</f>
        <v>60</v>
      </c>
      <c r="N220" s="549"/>
      <c r="O220" s="550"/>
      <c r="P220" s="550"/>
      <c r="Q220" s="551"/>
      <c r="R220" s="552"/>
      <c r="S220" s="30"/>
      <c r="T220" s="551"/>
    </row>
    <row r="221" spans="1:20" ht="16.5" customHeight="1">
      <c r="A221" s="473"/>
      <c r="B221" s="473"/>
      <c r="C221" s="473"/>
      <c r="D221" s="473"/>
      <c r="E221" s="473"/>
      <c r="F221" s="473"/>
      <c r="G221" s="558"/>
      <c r="H221" s="141"/>
      <c r="I221" s="141"/>
      <c r="J221" s="141"/>
      <c r="K221" s="141"/>
      <c r="L221" s="141"/>
      <c r="M221" s="141"/>
      <c r="N221" s="390"/>
      <c r="O221" s="390"/>
      <c r="P221" s="390"/>
      <c r="Q221" s="559"/>
      <c r="R221" s="548"/>
      <c r="S221" s="548"/>
      <c r="T221" s="559"/>
    </row>
    <row r="222" spans="1:20" ht="16.5" customHeight="1" thickBot="1">
      <c r="A222" s="1828" t="s">
        <v>100</v>
      </c>
      <c r="B222" s="1829"/>
      <c r="C222" s="1829"/>
      <c r="D222" s="1829"/>
      <c r="E222" s="1829"/>
      <c r="F222" s="1829"/>
      <c r="G222" s="1829"/>
      <c r="H222" s="1829"/>
      <c r="I222" s="1829"/>
      <c r="J222" s="1829"/>
      <c r="K222" s="1829"/>
      <c r="L222" s="1829"/>
      <c r="M222" s="1829"/>
      <c r="N222" s="1829"/>
      <c r="O222" s="1829"/>
      <c r="P222" s="1829"/>
      <c r="Q222" s="1829"/>
      <c r="R222" s="1829"/>
      <c r="S222" s="1829"/>
      <c r="T222" s="1829"/>
    </row>
    <row r="223" spans="1:20" ht="16.5" customHeight="1" thickBot="1">
      <c r="A223" s="552" t="s">
        <v>101</v>
      </c>
      <c r="B223" s="560" t="s">
        <v>47</v>
      </c>
      <c r="C223" s="331"/>
      <c r="D223" s="332"/>
      <c r="E223" s="561"/>
      <c r="F223" s="562"/>
      <c r="G223" s="225">
        <v>1.5</v>
      </c>
      <c r="H223" s="563">
        <f>PRODUCT(G223,30)</f>
        <v>45</v>
      </c>
      <c r="I223" s="564"/>
      <c r="J223" s="433"/>
      <c r="K223" s="433"/>
      <c r="L223" s="433"/>
      <c r="M223" s="565"/>
      <c r="N223" s="566"/>
      <c r="O223" s="1951"/>
      <c r="P223" s="1952"/>
      <c r="Q223" s="567"/>
      <c r="R223" s="568"/>
      <c r="S223" s="563"/>
      <c r="T223" s="569"/>
    </row>
    <row r="224" spans="1:20" ht="16.5" customHeight="1" thickBot="1">
      <c r="A224" s="1822" t="s">
        <v>136</v>
      </c>
      <c r="B224" s="1929"/>
      <c r="C224" s="1929"/>
      <c r="D224" s="1929"/>
      <c r="E224" s="1929"/>
      <c r="F224" s="1930"/>
      <c r="G224" s="570">
        <v>1.5</v>
      </c>
      <c r="H224" s="571">
        <f>PRODUCT(G224,30)</f>
        <v>45</v>
      </c>
      <c r="I224" s="572"/>
      <c r="J224" s="28"/>
      <c r="K224" s="28"/>
      <c r="L224" s="28"/>
      <c r="M224" s="573"/>
      <c r="N224" s="574"/>
      <c r="O224" s="1951"/>
      <c r="P224" s="1952"/>
      <c r="Q224" s="575"/>
      <c r="R224" s="568"/>
      <c r="S224" s="563"/>
      <c r="T224" s="569"/>
    </row>
    <row r="225" spans="1:20" ht="16.5" customHeight="1" thickBot="1">
      <c r="A225" s="1822"/>
      <c r="B225" s="1929"/>
      <c r="C225" s="1929"/>
      <c r="D225" s="1929"/>
      <c r="E225" s="1929"/>
      <c r="F225" s="1929"/>
      <c r="G225" s="1929"/>
      <c r="H225" s="1929"/>
      <c r="I225" s="1929"/>
      <c r="J225" s="1929"/>
      <c r="K225" s="1929"/>
      <c r="L225" s="1929"/>
      <c r="M225" s="1929"/>
      <c r="N225" s="1929"/>
      <c r="O225" s="1929"/>
      <c r="P225" s="1929"/>
      <c r="Q225" s="1929"/>
      <c r="R225" s="1929"/>
      <c r="S225" s="1929"/>
      <c r="T225" s="1930"/>
    </row>
    <row r="226" spans="1:20" ht="15.75">
      <c r="A226" s="1926" t="s">
        <v>272</v>
      </c>
      <c r="B226" s="1927"/>
      <c r="C226" s="1927"/>
      <c r="D226" s="1927"/>
      <c r="E226" s="1927"/>
      <c r="F226" s="1928"/>
      <c r="G226" s="576">
        <f>G227+G228</f>
        <v>230</v>
      </c>
      <c r="H226" s="577">
        <f>H227+H228</f>
        <v>6765</v>
      </c>
      <c r="I226" s="578"/>
      <c r="J226" s="579"/>
      <c r="K226" s="579"/>
      <c r="L226" s="579"/>
      <c r="M226" s="580"/>
      <c r="N226" s="581"/>
      <c r="O226" s="1953"/>
      <c r="P226" s="1954"/>
      <c r="Q226" s="582"/>
      <c r="R226" s="583"/>
      <c r="S226" s="342"/>
      <c r="T226" s="582"/>
    </row>
    <row r="227" spans="1:20" ht="15.75" customHeight="1" thickBot="1">
      <c r="A227" s="1993" t="s">
        <v>132</v>
      </c>
      <c r="B227" s="1994" t="s">
        <v>132</v>
      </c>
      <c r="C227" s="1994" t="s">
        <v>132</v>
      </c>
      <c r="D227" s="1994" t="s">
        <v>132</v>
      </c>
      <c r="E227" s="1994" t="s">
        <v>132</v>
      </c>
      <c r="F227" s="1995" t="s">
        <v>132</v>
      </c>
      <c r="G227" s="584">
        <f>G25+G69+G91+G218+G151</f>
        <v>97.5</v>
      </c>
      <c r="H227" s="585">
        <f>H25+H69+H91+H218+H151</f>
        <v>2820</v>
      </c>
      <c r="I227" s="338"/>
      <c r="J227" s="338"/>
      <c r="K227" s="338"/>
      <c r="L227" s="338"/>
      <c r="M227" s="586"/>
      <c r="N227" s="587"/>
      <c r="O227" s="1965"/>
      <c r="P227" s="1966"/>
      <c r="Q227" s="589"/>
      <c r="R227" s="588"/>
      <c r="S227" s="590"/>
      <c r="T227" s="591"/>
    </row>
    <row r="228" spans="1:20" ht="16.5" customHeight="1" thickBot="1">
      <c r="A228" s="1947" t="s">
        <v>133</v>
      </c>
      <c r="B228" s="1948" t="s">
        <v>133</v>
      </c>
      <c r="C228" s="1948" t="s">
        <v>133</v>
      </c>
      <c r="D228" s="1948" t="s">
        <v>133</v>
      </c>
      <c r="E228" s="1948" t="s">
        <v>133</v>
      </c>
      <c r="F228" s="2003" t="s">
        <v>133</v>
      </c>
      <c r="G228" s="226">
        <f aca="true" t="shared" si="20" ref="G228:N228">G26+G70+G92+G219+G224+G152</f>
        <v>132.5</v>
      </c>
      <c r="H228" s="227">
        <f t="shared" si="20"/>
        <v>3945</v>
      </c>
      <c r="I228" s="227">
        <f t="shared" si="20"/>
        <v>1576</v>
      </c>
      <c r="J228" s="227">
        <f t="shared" si="20"/>
        <v>742</v>
      </c>
      <c r="K228" s="227">
        <f t="shared" si="20"/>
        <v>327</v>
      </c>
      <c r="L228" s="227">
        <f t="shared" si="20"/>
        <v>507</v>
      </c>
      <c r="M228" s="227">
        <f t="shared" si="20"/>
        <v>2114</v>
      </c>
      <c r="N228" s="226">
        <f t="shared" si="20"/>
        <v>29</v>
      </c>
      <c r="O228" s="2013">
        <f>O26+O70+O92+O152</f>
        <v>27</v>
      </c>
      <c r="P228" s="2014"/>
      <c r="Q228" s="228">
        <f>Q26+Q70+Q92+Q152+Q220+Q223</f>
        <v>28</v>
      </c>
      <c r="R228" s="228">
        <f>R26+R70+R92+R152</f>
        <v>23</v>
      </c>
      <c r="S228" s="595">
        <f>S26+S70+S92+S117+S134+S135+S138+S144+S148</f>
        <v>22.333333333333336</v>
      </c>
      <c r="T228" s="228">
        <f>T26+T70+T92+T152</f>
        <v>16</v>
      </c>
    </row>
    <row r="229" spans="1:20" ht="16.5" thickBot="1">
      <c r="A229" s="1981" t="s">
        <v>180</v>
      </c>
      <c r="B229" s="1982"/>
      <c r="C229" s="1982"/>
      <c r="D229" s="1982"/>
      <c r="E229" s="1982"/>
      <c r="F229" s="1982"/>
      <c r="G229" s="1982"/>
      <c r="H229" s="1982"/>
      <c r="I229" s="1982"/>
      <c r="J229" s="1982"/>
      <c r="K229" s="1982"/>
      <c r="L229" s="1982"/>
      <c r="M229" s="2007"/>
      <c r="N229" s="225">
        <f>N228</f>
        <v>29</v>
      </c>
      <c r="O229" s="2013">
        <f>O228</f>
        <v>27</v>
      </c>
      <c r="P229" s="2014"/>
      <c r="Q229" s="229">
        <f>Q228</f>
        <v>28</v>
      </c>
      <c r="R229" s="592">
        <f>R228</f>
        <v>23</v>
      </c>
      <c r="S229" s="596">
        <f>S228</f>
        <v>22.333333333333336</v>
      </c>
      <c r="T229" s="592">
        <f>T228</f>
        <v>16</v>
      </c>
    </row>
    <row r="230" spans="1:20" ht="15.75">
      <c r="A230" s="2008" t="s">
        <v>22</v>
      </c>
      <c r="B230" s="2009"/>
      <c r="C230" s="2009"/>
      <c r="D230" s="2009"/>
      <c r="E230" s="2009"/>
      <c r="F230" s="2009"/>
      <c r="G230" s="2009"/>
      <c r="H230" s="2009"/>
      <c r="I230" s="2009"/>
      <c r="J230" s="2009"/>
      <c r="K230" s="2009"/>
      <c r="L230" s="2009"/>
      <c r="M230" s="2010"/>
      <c r="N230" s="138">
        <v>4</v>
      </c>
      <c r="O230" s="2005">
        <v>3</v>
      </c>
      <c r="P230" s="2006"/>
      <c r="Q230" s="139">
        <v>4</v>
      </c>
      <c r="R230" s="140">
        <v>4</v>
      </c>
      <c r="S230" s="141">
        <v>2</v>
      </c>
      <c r="T230" s="141">
        <v>1</v>
      </c>
    </row>
    <row r="231" spans="1:20" ht="16.5" customHeight="1">
      <c r="A231" s="1973" t="s">
        <v>23</v>
      </c>
      <c r="B231" s="1974"/>
      <c r="C231" s="1974"/>
      <c r="D231" s="1974"/>
      <c r="E231" s="1974"/>
      <c r="F231" s="1974"/>
      <c r="G231" s="1974"/>
      <c r="H231" s="1974"/>
      <c r="I231" s="1974"/>
      <c r="J231" s="1974"/>
      <c r="K231" s="1974"/>
      <c r="L231" s="1974"/>
      <c r="M231" s="2004"/>
      <c r="N231" s="102">
        <v>4</v>
      </c>
      <c r="O231" s="1975">
        <v>4</v>
      </c>
      <c r="P231" s="1976"/>
      <c r="Q231" s="103">
        <v>3</v>
      </c>
      <c r="R231" s="101">
        <v>1</v>
      </c>
      <c r="S231" s="8">
        <v>4</v>
      </c>
      <c r="T231" s="8">
        <v>3</v>
      </c>
    </row>
    <row r="232" spans="1:20" ht="15.75">
      <c r="A232" s="1973" t="s">
        <v>40</v>
      </c>
      <c r="B232" s="1974"/>
      <c r="C232" s="1974"/>
      <c r="D232" s="1974"/>
      <c r="E232" s="1974"/>
      <c r="F232" s="1974"/>
      <c r="G232" s="1974"/>
      <c r="H232" s="1974"/>
      <c r="I232" s="1974"/>
      <c r="J232" s="1974"/>
      <c r="K232" s="1974"/>
      <c r="L232" s="1974"/>
      <c r="M232" s="1974"/>
      <c r="N232" s="104"/>
      <c r="O232" s="2002"/>
      <c r="P232" s="2002"/>
      <c r="Q232" s="270"/>
      <c r="R232" s="101"/>
      <c r="S232" s="8">
        <v>1</v>
      </c>
      <c r="T232" s="8"/>
    </row>
    <row r="233" spans="1:20" ht="16.5" thickBot="1">
      <c r="A233" s="1973" t="s">
        <v>41</v>
      </c>
      <c r="B233" s="1974"/>
      <c r="C233" s="1974"/>
      <c r="D233" s="1974"/>
      <c r="E233" s="1974"/>
      <c r="F233" s="1974"/>
      <c r="G233" s="1974"/>
      <c r="H233" s="1974"/>
      <c r="I233" s="1974"/>
      <c r="J233" s="1974"/>
      <c r="K233" s="1974"/>
      <c r="L233" s="1974"/>
      <c r="M233" s="1974"/>
      <c r="N233" s="142"/>
      <c r="O233" s="1970"/>
      <c r="P233" s="1971"/>
      <c r="Q233" s="143">
        <v>1</v>
      </c>
      <c r="R233" s="144">
        <v>1</v>
      </c>
      <c r="S233" s="71"/>
      <c r="T233" s="71">
        <v>1</v>
      </c>
    </row>
    <row r="234" spans="14:21" ht="18.75" customHeight="1" thickBot="1">
      <c r="N234" s="1972">
        <f>G38+G83+G18+G22+G42+G45+G80+G86+G89+G48+G58+G61+G67+G110+G113+G119+G120+G123+G35+G77+G51+G28+G64</f>
        <v>69</v>
      </c>
      <c r="O234" s="1968"/>
      <c r="P234" s="1968"/>
      <c r="Q234" s="1969"/>
      <c r="R234" s="1967">
        <f>G14+G55+G116+G117+G124+G127+G130+G133+G134+G135+G136+G138+G140+G145+G216+G217+G223+G143+G144+G139</f>
        <v>63.5</v>
      </c>
      <c r="S234" s="1968"/>
      <c r="T234" s="1969"/>
      <c r="U234" s="593">
        <f>N234+R234</f>
        <v>132.5</v>
      </c>
    </row>
    <row r="235" spans="2:16" ht="15.75">
      <c r="B235" s="334"/>
      <c r="C235" s="334"/>
      <c r="D235" s="334"/>
      <c r="E235" s="334"/>
      <c r="F235" s="334"/>
      <c r="G235" s="334"/>
      <c r="H235" s="334"/>
      <c r="I235" s="334"/>
      <c r="J235" s="334"/>
      <c r="O235" s="1977"/>
      <c r="P235" s="1977"/>
    </row>
    <row r="236" spans="1:20" ht="16.5" customHeight="1" thickBot="1">
      <c r="A236" s="1960"/>
      <c r="B236" s="1960"/>
      <c r="C236" s="1960"/>
      <c r="D236" s="1960"/>
      <c r="E236" s="1960"/>
      <c r="F236" s="1960"/>
      <c r="G236" s="1960"/>
      <c r="H236" s="1960"/>
      <c r="I236" s="1960"/>
      <c r="J236" s="1960"/>
      <c r="K236" s="1960"/>
      <c r="L236" s="1960"/>
      <c r="M236" s="1960"/>
      <c r="N236" s="1960"/>
      <c r="O236" s="1960"/>
      <c r="P236" s="1960"/>
      <c r="Q236" s="1960"/>
      <c r="R236" s="1960"/>
      <c r="S236" s="1960"/>
      <c r="T236" s="1960"/>
    </row>
    <row r="237" spans="1:20" ht="15.75">
      <c r="A237" s="1926" t="s">
        <v>271</v>
      </c>
      <c r="B237" s="1927"/>
      <c r="C237" s="1927"/>
      <c r="D237" s="1927"/>
      <c r="E237" s="1927"/>
      <c r="F237" s="1927"/>
      <c r="G237" s="576">
        <f>G238+G239</f>
        <v>224.5</v>
      </c>
      <c r="H237" s="577">
        <f>H238+H239</f>
        <v>6630</v>
      </c>
      <c r="I237" s="578"/>
      <c r="J237" s="579"/>
      <c r="K237" s="579"/>
      <c r="L237" s="579"/>
      <c r="M237" s="580"/>
      <c r="N237" s="581"/>
      <c r="O237" s="1980"/>
      <c r="P237" s="1980"/>
      <c r="Q237" s="582"/>
      <c r="R237" s="583"/>
      <c r="S237" s="342"/>
      <c r="T237" s="582"/>
    </row>
    <row r="238" spans="1:20" ht="16.5" customHeight="1" thickBot="1">
      <c r="A238" s="1993" t="s">
        <v>132</v>
      </c>
      <c r="B238" s="1994" t="s">
        <v>132</v>
      </c>
      <c r="C238" s="1994" t="s">
        <v>132</v>
      </c>
      <c r="D238" s="1994" t="s">
        <v>132</v>
      </c>
      <c r="E238" s="1994" t="s">
        <v>132</v>
      </c>
      <c r="F238" s="1994" t="s">
        <v>132</v>
      </c>
      <c r="G238" s="584">
        <f>G104+G25+G69+G209+G218</f>
        <v>91</v>
      </c>
      <c r="H238" s="585">
        <f>H104+H25+H69+H209+H218</f>
        <v>2625</v>
      </c>
      <c r="I238" s="338"/>
      <c r="J238" s="338"/>
      <c r="K238" s="338"/>
      <c r="L238" s="338"/>
      <c r="M238" s="586"/>
      <c r="N238" s="587"/>
      <c r="O238" s="1979"/>
      <c r="P238" s="1979"/>
      <c r="Q238" s="589"/>
      <c r="R238" s="588"/>
      <c r="S238" s="590"/>
      <c r="T238" s="591"/>
    </row>
    <row r="239" spans="1:20" ht="16.5" customHeight="1" thickBot="1">
      <c r="A239" s="1947" t="s">
        <v>133</v>
      </c>
      <c r="B239" s="1948" t="s">
        <v>133</v>
      </c>
      <c r="C239" s="1948" t="s">
        <v>133</v>
      </c>
      <c r="D239" s="1948" t="s">
        <v>133</v>
      </c>
      <c r="E239" s="1948" t="s">
        <v>133</v>
      </c>
      <c r="F239" s="1948" t="s">
        <v>133</v>
      </c>
      <c r="G239" s="226">
        <f aca="true" t="shared" si="21" ref="G239:M239">G105+G26+G70+G210+G219+G224</f>
        <v>133.5</v>
      </c>
      <c r="H239" s="227">
        <f t="shared" si="21"/>
        <v>4005</v>
      </c>
      <c r="I239" s="226">
        <f t="shared" si="21"/>
        <v>1661</v>
      </c>
      <c r="J239" s="227">
        <f t="shared" si="21"/>
        <v>931</v>
      </c>
      <c r="K239" s="227">
        <f t="shared" si="21"/>
        <v>355</v>
      </c>
      <c r="L239" s="227">
        <f t="shared" si="21"/>
        <v>375</v>
      </c>
      <c r="M239" s="227">
        <f t="shared" si="21"/>
        <v>2089</v>
      </c>
      <c r="N239" s="226">
        <f>N26+N70+N210+N219+N224+N105</f>
        <v>29</v>
      </c>
      <c r="O239" s="1978">
        <f>O26+O70+O210+O220+O224+O105</f>
        <v>28</v>
      </c>
      <c r="P239" s="1978"/>
      <c r="Q239" s="228">
        <f>Q26+Q70+Q105+Q210</f>
        <v>28</v>
      </c>
      <c r="R239" s="228">
        <f>R26+R70+R105+R210</f>
        <v>24</v>
      </c>
      <c r="S239" s="228">
        <f>S26+S70+S105+S210</f>
        <v>22</v>
      </c>
      <c r="T239" s="228">
        <f>T26+T70+T105+T210</f>
        <v>16</v>
      </c>
    </row>
    <row r="240" spans="1:20" ht="16.5" thickBot="1">
      <c r="A240" s="1981" t="s">
        <v>180</v>
      </c>
      <c r="B240" s="1982"/>
      <c r="C240" s="1982"/>
      <c r="D240" s="1982"/>
      <c r="E240" s="1982"/>
      <c r="F240" s="1982"/>
      <c r="G240" s="1983"/>
      <c r="H240" s="1983"/>
      <c r="I240" s="1983"/>
      <c r="J240" s="1983"/>
      <c r="K240" s="1983"/>
      <c r="L240" s="1983"/>
      <c r="M240" s="1983"/>
      <c r="N240" s="225">
        <f>N239</f>
        <v>29</v>
      </c>
      <c r="O240" s="1978">
        <f>O239</f>
        <v>28</v>
      </c>
      <c r="P240" s="1978"/>
      <c r="Q240" s="241">
        <f>Q239</f>
        <v>28</v>
      </c>
      <c r="R240" s="241">
        <f>R239</f>
        <v>24</v>
      </c>
      <c r="S240" s="241">
        <f>S239</f>
        <v>22</v>
      </c>
      <c r="T240" s="241">
        <f>T239</f>
        <v>16</v>
      </c>
    </row>
    <row r="241" spans="1:20" ht="15.75">
      <c r="A241" s="2000" t="s">
        <v>22</v>
      </c>
      <c r="B241" s="2001"/>
      <c r="C241" s="2001"/>
      <c r="D241" s="2001"/>
      <c r="E241" s="2001"/>
      <c r="F241" s="2001"/>
      <c r="G241" s="2001"/>
      <c r="H241" s="2001"/>
      <c r="I241" s="2001"/>
      <c r="J241" s="2001"/>
      <c r="K241" s="2001"/>
      <c r="L241" s="2001"/>
      <c r="M241" s="2001"/>
      <c r="N241" s="138">
        <v>4</v>
      </c>
      <c r="O241" s="1808">
        <v>2</v>
      </c>
      <c r="P241" s="1809"/>
      <c r="Q241" s="139">
        <v>3</v>
      </c>
      <c r="R241" s="140">
        <v>3</v>
      </c>
      <c r="S241" s="141">
        <v>3</v>
      </c>
      <c r="T241" s="141">
        <v>2</v>
      </c>
    </row>
    <row r="242" spans="1:20" ht="15.75">
      <c r="A242" s="1973" t="s">
        <v>23</v>
      </c>
      <c r="B242" s="1974"/>
      <c r="C242" s="1974"/>
      <c r="D242" s="1974"/>
      <c r="E242" s="1974"/>
      <c r="F242" s="1974"/>
      <c r="G242" s="1974"/>
      <c r="H242" s="1974"/>
      <c r="I242" s="1974"/>
      <c r="J242" s="1974"/>
      <c r="K242" s="1974"/>
      <c r="L242" s="1974"/>
      <c r="M242" s="1974"/>
      <c r="N242" s="102">
        <v>4</v>
      </c>
      <c r="O242" s="1975">
        <v>2</v>
      </c>
      <c r="P242" s="1976"/>
      <c r="Q242" s="103">
        <v>4</v>
      </c>
      <c r="R242" s="101">
        <v>4</v>
      </c>
      <c r="S242" s="8">
        <v>2</v>
      </c>
      <c r="T242" s="8">
        <v>2</v>
      </c>
    </row>
    <row r="243" spans="1:20" ht="15.75">
      <c r="A243" s="1973" t="s">
        <v>40</v>
      </c>
      <c r="B243" s="1974"/>
      <c r="C243" s="1974"/>
      <c r="D243" s="1974"/>
      <c r="E243" s="1974"/>
      <c r="F243" s="1974"/>
      <c r="G243" s="1974"/>
      <c r="H243" s="1974"/>
      <c r="I243" s="1974"/>
      <c r="J243" s="1974"/>
      <c r="K243" s="1974"/>
      <c r="L243" s="1974"/>
      <c r="M243" s="1974"/>
      <c r="N243" s="104"/>
      <c r="O243" s="2011"/>
      <c r="P243" s="2012"/>
      <c r="Q243" s="279">
        <v>1</v>
      </c>
      <c r="R243" s="101"/>
      <c r="S243" s="8">
        <v>1</v>
      </c>
      <c r="T243" s="8">
        <v>1</v>
      </c>
    </row>
    <row r="244" spans="1:20" ht="16.5" thickBot="1">
      <c r="A244" s="1973" t="s">
        <v>41</v>
      </c>
      <c r="B244" s="1974"/>
      <c r="C244" s="1974"/>
      <c r="D244" s="1974"/>
      <c r="E244" s="1974"/>
      <c r="F244" s="1974"/>
      <c r="G244" s="1974"/>
      <c r="H244" s="1974"/>
      <c r="I244" s="1974"/>
      <c r="J244" s="1974"/>
      <c r="K244" s="1974"/>
      <c r="L244" s="1974"/>
      <c r="M244" s="1974"/>
      <c r="N244" s="142"/>
      <c r="O244" s="1970"/>
      <c r="P244" s="1971"/>
      <c r="Q244" s="143"/>
      <c r="R244" s="144"/>
      <c r="S244" s="71">
        <v>1</v>
      </c>
      <c r="T244" s="71"/>
    </row>
    <row r="245" spans="14:21" ht="21.75" customHeight="1" thickBot="1">
      <c r="N245" s="1972">
        <f>G38+G64+G18+G22+G42+G45+G35+G51+G48+G58+G98+G99+G102+G61+G67+G190++G193+G197+G196+G202+G203+G201+G28</f>
        <v>69</v>
      </c>
      <c r="O245" s="1968"/>
      <c r="P245" s="1968"/>
      <c r="Q245" s="1969"/>
      <c r="R245" s="1967">
        <f>G14+G55+G154+G156+G157+G160+G163+G164+G167+G168+G169+G173+G174+G175+G178+G181+G184+G186+G187+G198+G206+G207+G216+G217+G223</f>
        <v>64.5</v>
      </c>
      <c r="S245" s="1968"/>
      <c r="T245" s="1969"/>
      <c r="U245" s="593">
        <f>N245+R245</f>
        <v>133.5</v>
      </c>
    </row>
    <row r="246" spans="2:16" ht="15.75">
      <c r="B246" s="334"/>
      <c r="C246" s="334"/>
      <c r="D246" s="1998"/>
      <c r="E246" s="1998"/>
      <c r="F246" s="1998"/>
      <c r="G246" s="334"/>
      <c r="H246" s="1998"/>
      <c r="I246" s="1998"/>
      <c r="J246" s="1998"/>
      <c r="O246" s="1960"/>
      <c r="P246" s="1960"/>
    </row>
    <row r="247" spans="15:16" ht="12.75">
      <c r="O247" s="1960"/>
      <c r="P247" s="1960"/>
    </row>
    <row r="248" spans="15:16" ht="12.75">
      <c r="O248" s="1960"/>
      <c r="P248" s="1960"/>
    </row>
    <row r="249" spans="2:10" ht="15.75">
      <c r="B249" s="334" t="s">
        <v>78</v>
      </c>
      <c r="D249" s="1996"/>
      <c r="E249" s="1996"/>
      <c r="F249" s="1996"/>
      <c r="H249" s="1998" t="s">
        <v>79</v>
      </c>
      <c r="I249" s="1999"/>
      <c r="J249" s="1999"/>
    </row>
    <row r="251" spans="2:10" ht="15.75">
      <c r="B251" s="334" t="s">
        <v>178</v>
      </c>
      <c r="D251" s="1996"/>
      <c r="E251" s="1996"/>
      <c r="F251" s="1996"/>
      <c r="H251" s="1997" t="s">
        <v>179</v>
      </c>
      <c r="I251" s="1997"/>
      <c r="J251" s="1997"/>
    </row>
    <row r="253" spans="2:10" ht="15.75">
      <c r="B253" s="334" t="s">
        <v>80</v>
      </c>
      <c r="D253" s="1996"/>
      <c r="E253" s="1996"/>
      <c r="F253" s="1996"/>
      <c r="G253" s="1997" t="s">
        <v>81</v>
      </c>
      <c r="H253" s="1997"/>
      <c r="I253" s="1997"/>
      <c r="J253" s="199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1:T211"/>
    <mergeCell ref="O152:P152"/>
    <mergeCell ref="A153:T153"/>
    <mergeCell ref="A208:F208"/>
    <mergeCell ref="A209:F209"/>
    <mergeCell ref="A218:F218"/>
    <mergeCell ref="O223:P223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0:F210"/>
    <mergeCell ref="A230:M230"/>
    <mergeCell ref="O230:P230"/>
    <mergeCell ref="A224:F224"/>
    <mergeCell ref="O224:P224"/>
    <mergeCell ref="A225:T225"/>
    <mergeCell ref="A226:F226"/>
    <mergeCell ref="A229:M229"/>
    <mergeCell ref="O229:P229"/>
    <mergeCell ref="A228:F228"/>
    <mergeCell ref="O228:P228"/>
    <mergeCell ref="A231:M231"/>
    <mergeCell ref="O231:P231"/>
    <mergeCell ref="A232:M232"/>
    <mergeCell ref="O232:P232"/>
    <mergeCell ref="A219:F219"/>
    <mergeCell ref="A220:F220"/>
    <mergeCell ref="O226:P226"/>
    <mergeCell ref="A227:F227"/>
    <mergeCell ref="O227:P227"/>
    <mergeCell ref="A222:T222"/>
    <mergeCell ref="A242:M242"/>
    <mergeCell ref="O243:P243"/>
    <mergeCell ref="A237:F237"/>
    <mergeCell ref="O237:P237"/>
    <mergeCell ref="A233:M233"/>
    <mergeCell ref="O233:P233"/>
    <mergeCell ref="A241:M241"/>
    <mergeCell ref="O241:P241"/>
    <mergeCell ref="N234:Q234"/>
    <mergeCell ref="A244:M244"/>
    <mergeCell ref="O244:P244"/>
    <mergeCell ref="N245:Q245"/>
    <mergeCell ref="D251:F251"/>
    <mergeCell ref="H249:J249"/>
    <mergeCell ref="D246:F246"/>
    <mergeCell ref="R234:T234"/>
    <mergeCell ref="O235:P235"/>
    <mergeCell ref="A236:T236"/>
    <mergeCell ref="R245:T245"/>
    <mergeCell ref="A240:M240"/>
    <mergeCell ref="O240:P240"/>
    <mergeCell ref="A238:F238"/>
    <mergeCell ref="O238:P238"/>
    <mergeCell ref="A239:F239"/>
    <mergeCell ref="O239:P239"/>
    <mergeCell ref="D253:F253"/>
    <mergeCell ref="G253:J253"/>
    <mergeCell ref="O242:P242"/>
    <mergeCell ref="A243:M243"/>
    <mergeCell ref="O246:P246"/>
    <mergeCell ref="O247:P247"/>
    <mergeCell ref="H251:J251"/>
    <mergeCell ref="H246:J246"/>
    <mergeCell ref="O248:P248"/>
    <mergeCell ref="D249:F24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6" r:id="rId1"/>
  <rowBreaks count="6" manualBreakCount="6">
    <brk id="42" max="19" man="1"/>
    <brk id="77" max="19" man="1"/>
    <brk id="116" max="19" man="1"/>
    <brk id="145" max="255" man="1"/>
    <brk id="180" max="19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L378"/>
  <sheetViews>
    <sheetView tabSelected="1" view="pageBreakPreview" zoomScaleNormal="75" zoomScaleSheetLayoutView="100" zoomScalePageLayoutView="0" workbookViewId="0" topLeftCell="A1">
      <selection activeCell="B21" sqref="B21"/>
    </sheetView>
  </sheetViews>
  <sheetFormatPr defaultColWidth="9.00390625" defaultRowHeight="12.75"/>
  <cols>
    <col min="1" max="1" width="11.875" style="1423" customWidth="1"/>
    <col min="2" max="2" width="41.375" style="1423" customWidth="1"/>
    <col min="3" max="3" width="8.375" style="1423" customWidth="1"/>
    <col min="4" max="4" width="10.375" style="1423" customWidth="1"/>
    <col min="5" max="5" width="6.375" style="1423" customWidth="1"/>
    <col min="6" max="6" width="6.25390625" style="1423" customWidth="1"/>
    <col min="7" max="7" width="12.75390625" style="1422" customWidth="1"/>
    <col min="8" max="8" width="8.00390625" style="1423" customWidth="1"/>
    <col min="9" max="9" width="9.375" style="1423" customWidth="1"/>
    <col min="10" max="10" width="9.25390625" style="1423" customWidth="1"/>
    <col min="11" max="11" width="10.75390625" style="1423" customWidth="1"/>
    <col min="12" max="12" width="8.375" style="1423" customWidth="1"/>
    <col min="13" max="14" width="8.25390625" style="1423" customWidth="1"/>
    <col min="15" max="15" width="11.75390625" style="1423" customWidth="1"/>
    <col min="16" max="17" width="9.125" style="1423" customWidth="1"/>
    <col min="18" max="18" width="9.25390625" style="1423" customWidth="1"/>
    <col min="19" max="19" width="9.125" style="1423" customWidth="1"/>
    <col min="20" max="20" width="0" style="336" hidden="1" customWidth="1"/>
    <col min="21" max="21" width="21.125" style="0" customWidth="1"/>
    <col min="22" max="16384" width="9.125" style="336" customWidth="1"/>
  </cols>
  <sheetData>
    <row r="1" spans="1:28" s="1534" customFormat="1" ht="22.5" customHeight="1" thickBot="1">
      <c r="A1" s="2219" t="s">
        <v>543</v>
      </c>
      <c r="B1" s="2220"/>
      <c r="C1" s="2220"/>
      <c r="D1" s="2220"/>
      <c r="E1" s="2220"/>
      <c r="F1" s="2220"/>
      <c r="G1" s="2220"/>
      <c r="H1" s="2220"/>
      <c r="I1" s="2220"/>
      <c r="J1" s="2220"/>
      <c r="K1" s="2220"/>
      <c r="L1" s="2220"/>
      <c r="M1" s="2220"/>
      <c r="N1" s="2220"/>
      <c r="O1" s="2220"/>
      <c r="P1" s="2220"/>
      <c r="Q1" s="2220"/>
      <c r="R1" s="2220"/>
      <c r="S1" s="2221"/>
      <c r="T1" s="1532"/>
      <c r="U1" s="1533"/>
      <c r="V1" s="1532"/>
      <c r="W1" s="1532"/>
      <c r="X1" s="1532"/>
      <c r="Y1" s="1532"/>
      <c r="Z1" s="1532"/>
      <c r="AA1" s="1532"/>
      <c r="AB1" s="1532"/>
    </row>
    <row r="2" spans="1:21" s="1534" customFormat="1" ht="15.75" customHeight="1">
      <c r="A2" s="2222" t="s">
        <v>15</v>
      </c>
      <c r="B2" s="2225" t="s">
        <v>21</v>
      </c>
      <c r="C2" s="2228" t="s">
        <v>366</v>
      </c>
      <c r="D2" s="2229"/>
      <c r="E2" s="2229"/>
      <c r="F2" s="2230"/>
      <c r="G2" s="2234" t="s">
        <v>25</v>
      </c>
      <c r="H2" s="2359" t="s">
        <v>16</v>
      </c>
      <c r="I2" s="2360"/>
      <c r="J2" s="2360"/>
      <c r="K2" s="2360"/>
      <c r="L2" s="2360"/>
      <c r="M2" s="2361"/>
      <c r="N2" s="2362" t="s">
        <v>365</v>
      </c>
      <c r="O2" s="2363"/>
      <c r="P2" s="2363"/>
      <c r="Q2" s="2363"/>
      <c r="R2" s="2363"/>
      <c r="S2" s="2364"/>
      <c r="U2" s="1533"/>
    </row>
    <row r="3" spans="1:21" s="1534" customFormat="1" ht="21" customHeight="1">
      <c r="A3" s="2223"/>
      <c r="B3" s="2226"/>
      <c r="C3" s="2231"/>
      <c r="D3" s="2232"/>
      <c r="E3" s="2232"/>
      <c r="F3" s="2233"/>
      <c r="G3" s="2235"/>
      <c r="H3" s="2365" t="s">
        <v>17</v>
      </c>
      <c r="I3" s="2366" t="s">
        <v>18</v>
      </c>
      <c r="J3" s="2367"/>
      <c r="K3" s="2367"/>
      <c r="L3" s="2367"/>
      <c r="M3" s="2365" t="s">
        <v>104</v>
      </c>
      <c r="N3" s="2368"/>
      <c r="O3" s="2369"/>
      <c r="P3" s="2369"/>
      <c r="Q3" s="2369"/>
      <c r="R3" s="2369"/>
      <c r="S3" s="2370"/>
      <c r="U3" s="1533"/>
    </row>
    <row r="4" spans="1:21" s="1534" customFormat="1" ht="15.75">
      <c r="A4" s="2223"/>
      <c r="B4" s="2226"/>
      <c r="C4" s="2237" t="s">
        <v>42</v>
      </c>
      <c r="D4" s="2237" t="s">
        <v>43</v>
      </c>
      <c r="E4" s="2240" t="s">
        <v>82</v>
      </c>
      <c r="F4" s="2241"/>
      <c r="G4" s="2235"/>
      <c r="H4" s="2371"/>
      <c r="I4" s="2365" t="s">
        <v>26</v>
      </c>
      <c r="J4" s="2365" t="s">
        <v>30</v>
      </c>
      <c r="K4" s="2372" t="s">
        <v>31</v>
      </c>
      <c r="L4" s="2372" t="s">
        <v>32</v>
      </c>
      <c r="M4" s="2371"/>
      <c r="N4" s="2373" t="s">
        <v>338</v>
      </c>
      <c r="O4" s="2374"/>
      <c r="P4" s="2375"/>
      <c r="Q4" s="2373" t="s">
        <v>339</v>
      </c>
      <c r="R4" s="2374"/>
      <c r="S4" s="2376"/>
      <c r="U4" s="1533"/>
    </row>
    <row r="5" spans="1:21" s="1534" customFormat="1" ht="15.75">
      <c r="A5" s="2223"/>
      <c r="B5" s="2226"/>
      <c r="C5" s="2238"/>
      <c r="D5" s="2238"/>
      <c r="E5" s="2238" t="s">
        <v>83</v>
      </c>
      <c r="F5" s="2238" t="s">
        <v>84</v>
      </c>
      <c r="G5" s="2235"/>
      <c r="H5" s="2371"/>
      <c r="I5" s="2371"/>
      <c r="J5" s="2371"/>
      <c r="K5" s="2377"/>
      <c r="L5" s="2377"/>
      <c r="M5" s="2371"/>
      <c r="N5" s="152">
        <v>1</v>
      </c>
      <c r="O5" s="2378" t="s">
        <v>367</v>
      </c>
      <c r="P5" s="8" t="s">
        <v>368</v>
      </c>
      <c r="Q5" s="8">
        <v>3</v>
      </c>
      <c r="R5" s="267" t="s">
        <v>369</v>
      </c>
      <c r="S5" s="103" t="s">
        <v>370</v>
      </c>
      <c r="U5" s="1533"/>
    </row>
    <row r="6" spans="1:21" s="1534" customFormat="1" ht="15.75">
      <c r="A6" s="2223"/>
      <c r="B6" s="2226"/>
      <c r="C6" s="2238"/>
      <c r="D6" s="2238"/>
      <c r="E6" s="2242"/>
      <c r="F6" s="2242"/>
      <c r="G6" s="2235"/>
      <c r="H6" s="2371"/>
      <c r="I6" s="2371"/>
      <c r="J6" s="2371"/>
      <c r="K6" s="2377"/>
      <c r="L6" s="2377"/>
      <c r="M6" s="2371"/>
      <c r="N6" s="2373"/>
      <c r="O6" s="2374"/>
      <c r="P6" s="2374"/>
      <c r="Q6" s="2374"/>
      <c r="R6" s="2374"/>
      <c r="S6" s="2376"/>
      <c r="U6" s="1533"/>
    </row>
    <row r="7" spans="1:21" s="1534" customFormat="1" ht="26.25" customHeight="1" thickBot="1">
      <c r="A7" s="2224"/>
      <c r="B7" s="2227"/>
      <c r="C7" s="2239"/>
      <c r="D7" s="2239"/>
      <c r="E7" s="2243"/>
      <c r="F7" s="2243"/>
      <c r="G7" s="2236"/>
      <c r="H7" s="2379"/>
      <c r="I7" s="2379"/>
      <c r="J7" s="2379"/>
      <c r="K7" s="2380"/>
      <c r="L7" s="2380"/>
      <c r="M7" s="2379"/>
      <c r="N7" s="2381">
        <v>15</v>
      </c>
      <c r="O7" s="2382">
        <v>9</v>
      </c>
      <c r="P7" s="1635">
        <v>9</v>
      </c>
      <c r="Q7" s="1635">
        <v>15</v>
      </c>
      <c r="R7" s="1635">
        <v>9</v>
      </c>
      <c r="S7" s="1445">
        <v>8</v>
      </c>
      <c r="U7" s="1533"/>
    </row>
    <row r="8" spans="1:21" s="1534" customFormat="1" ht="16.5" thickBot="1">
      <c r="A8" s="1536">
        <v>1</v>
      </c>
      <c r="B8" s="1537">
        <v>2</v>
      </c>
      <c r="C8" s="1536">
        <v>3</v>
      </c>
      <c r="D8" s="1537">
        <v>4</v>
      </c>
      <c r="E8" s="2244">
        <v>5</v>
      </c>
      <c r="F8" s="2245"/>
      <c r="G8" s="1538">
        <v>6</v>
      </c>
      <c r="H8" s="2383" t="s">
        <v>27</v>
      </c>
      <c r="I8" s="1687">
        <v>8</v>
      </c>
      <c r="J8" s="2383" t="s">
        <v>28</v>
      </c>
      <c r="K8" s="1687">
        <v>10</v>
      </c>
      <c r="L8" s="2383" t="s">
        <v>29</v>
      </c>
      <c r="M8" s="2383" t="s">
        <v>46</v>
      </c>
      <c r="N8" s="1687">
        <v>14</v>
      </c>
      <c r="O8" s="2384" t="s">
        <v>45</v>
      </c>
      <c r="P8" s="2385">
        <v>16</v>
      </c>
      <c r="Q8" s="1795">
        <v>17</v>
      </c>
      <c r="R8" s="2385">
        <v>18</v>
      </c>
      <c r="S8" s="2385">
        <v>19</v>
      </c>
      <c r="U8" s="1533"/>
    </row>
    <row r="9" spans="1:21" s="1534" customFormat="1" ht="16.5" thickBot="1">
      <c r="A9" s="2246" t="s">
        <v>174</v>
      </c>
      <c r="B9" s="2247"/>
      <c r="C9" s="2247"/>
      <c r="D9" s="2247"/>
      <c r="E9" s="2247"/>
      <c r="F9" s="2247"/>
      <c r="G9" s="2247"/>
      <c r="H9" s="2247"/>
      <c r="I9" s="2247"/>
      <c r="J9" s="2247"/>
      <c r="K9" s="2247"/>
      <c r="L9" s="2247"/>
      <c r="M9" s="2247"/>
      <c r="N9" s="2247"/>
      <c r="O9" s="2247"/>
      <c r="P9" s="2247"/>
      <c r="Q9" s="2247"/>
      <c r="R9" s="2247"/>
      <c r="S9" s="2248"/>
      <c r="U9" s="1533"/>
    </row>
    <row r="10" spans="1:21" s="1534" customFormat="1" ht="16.5" thickBot="1">
      <c r="A10" s="2249" t="s">
        <v>385</v>
      </c>
      <c r="B10" s="2250"/>
      <c r="C10" s="2250"/>
      <c r="D10" s="2250"/>
      <c r="E10" s="2250"/>
      <c r="F10" s="2250"/>
      <c r="G10" s="2250"/>
      <c r="H10" s="2250"/>
      <c r="I10" s="2250"/>
      <c r="J10" s="2250"/>
      <c r="K10" s="2250"/>
      <c r="L10" s="2250"/>
      <c r="M10" s="2250"/>
      <c r="N10" s="2250"/>
      <c r="O10" s="2250"/>
      <c r="P10" s="2250"/>
      <c r="Q10" s="2250"/>
      <c r="R10" s="2250"/>
      <c r="S10" s="2251"/>
      <c r="U10" s="1533"/>
    </row>
    <row r="11" spans="1:24" s="1534" customFormat="1" ht="31.5">
      <c r="A11" s="1780" t="s">
        <v>85</v>
      </c>
      <c r="B11" s="1539" t="s">
        <v>115</v>
      </c>
      <c r="C11" s="1744"/>
      <c r="D11" s="1540"/>
      <c r="E11" s="1541"/>
      <c r="F11" s="1542"/>
      <c r="G11" s="1543">
        <f>G12+G13+G14</f>
        <v>8</v>
      </c>
      <c r="H11" s="2386">
        <f>G11*30</f>
        <v>240</v>
      </c>
      <c r="I11" s="426"/>
      <c r="J11" s="2387"/>
      <c r="K11" s="2388"/>
      <c r="L11" s="2389"/>
      <c r="M11" s="2390"/>
      <c r="N11" s="2391"/>
      <c r="O11" s="429"/>
      <c r="P11" s="427"/>
      <c r="Q11" s="2391"/>
      <c r="R11" s="1791"/>
      <c r="S11" s="427"/>
      <c r="W11" s="1544"/>
      <c r="X11" s="1544"/>
    </row>
    <row r="12" spans="1:24" s="1534" customFormat="1" ht="15.75">
      <c r="A12" s="1781" t="s">
        <v>445</v>
      </c>
      <c r="B12" s="1545" t="s">
        <v>399</v>
      </c>
      <c r="C12" s="1556"/>
      <c r="D12" s="1547"/>
      <c r="E12" s="1548"/>
      <c r="F12" s="1549"/>
      <c r="G12" s="1550">
        <v>6.5</v>
      </c>
      <c r="H12" s="2392">
        <f>G12*30</f>
        <v>195</v>
      </c>
      <c r="I12" s="361"/>
      <c r="J12" s="7"/>
      <c r="K12" s="6"/>
      <c r="L12" s="239"/>
      <c r="M12" s="305"/>
      <c r="N12" s="490"/>
      <c r="O12" s="1528"/>
      <c r="P12" s="2393"/>
      <c r="Q12" s="490"/>
      <c r="R12" s="1792"/>
      <c r="S12" s="2393"/>
      <c r="W12" s="1544"/>
      <c r="X12" s="1544"/>
    </row>
    <row r="13" spans="1:24" s="1534" customFormat="1" ht="15.75">
      <c r="A13" s="1781" t="s">
        <v>446</v>
      </c>
      <c r="B13" s="1545" t="s">
        <v>34</v>
      </c>
      <c r="C13" s="1556"/>
      <c r="D13" s="1547"/>
      <c r="E13" s="1548"/>
      <c r="F13" s="1549"/>
      <c r="G13" s="1550"/>
      <c r="H13" s="2392"/>
      <c r="I13" s="361"/>
      <c r="J13" s="7"/>
      <c r="K13" s="6"/>
      <c r="L13" s="239"/>
      <c r="M13" s="305"/>
      <c r="N13" s="2394" t="s">
        <v>274</v>
      </c>
      <c r="O13" s="1528" t="s">
        <v>274</v>
      </c>
      <c r="P13" s="2395" t="s">
        <v>274</v>
      </c>
      <c r="Q13" s="2394" t="s">
        <v>274</v>
      </c>
      <c r="R13" s="2396" t="s">
        <v>274</v>
      </c>
      <c r="S13" s="2393"/>
      <c r="W13" s="1544"/>
      <c r="X13" s="1544"/>
    </row>
    <row r="14" spans="1:28" s="1534" customFormat="1" ht="15.75">
      <c r="A14" s="1782"/>
      <c r="B14" s="1545" t="s">
        <v>34</v>
      </c>
      <c r="C14" s="1556"/>
      <c r="D14" s="1547" t="s">
        <v>370</v>
      </c>
      <c r="E14" s="1548"/>
      <c r="F14" s="1549"/>
      <c r="G14" s="1550">
        <v>1.5</v>
      </c>
      <c r="H14" s="2392">
        <f>G14*30</f>
        <v>45</v>
      </c>
      <c r="I14" s="405">
        <f>J14+K14+L14</f>
        <v>16</v>
      </c>
      <c r="J14" s="7"/>
      <c r="K14" s="6"/>
      <c r="L14" s="239">
        <v>16</v>
      </c>
      <c r="M14" s="1429">
        <f>H14-I14</f>
        <v>29</v>
      </c>
      <c r="N14" s="490"/>
      <c r="O14" s="1528"/>
      <c r="P14" s="2393"/>
      <c r="Q14" s="490"/>
      <c r="R14" s="1792"/>
      <c r="S14" s="2397">
        <v>2</v>
      </c>
      <c r="AB14" s="1552"/>
    </row>
    <row r="15" spans="1:28" s="1534" customFormat="1" ht="31.5">
      <c r="A15" s="1782" t="s">
        <v>87</v>
      </c>
      <c r="B15" s="1553" t="s">
        <v>400</v>
      </c>
      <c r="C15" s="1556" t="s">
        <v>95</v>
      </c>
      <c r="D15" s="1547"/>
      <c r="E15" s="1554"/>
      <c r="F15" s="1555"/>
      <c r="G15" s="1550">
        <v>3</v>
      </c>
      <c r="H15" s="2392">
        <f aca="true" t="shared" si="0" ref="H15:H22">G15*30</f>
        <v>90</v>
      </c>
      <c r="I15" s="104"/>
      <c r="J15" s="6"/>
      <c r="K15" s="7"/>
      <c r="L15" s="6"/>
      <c r="M15" s="1429"/>
      <c r="N15" s="490"/>
      <c r="O15" s="1528"/>
      <c r="P15" s="2393"/>
      <c r="Q15" s="490"/>
      <c r="R15" s="1792"/>
      <c r="S15" s="2393"/>
      <c r="AB15" s="1557"/>
    </row>
    <row r="16" spans="1:19" s="1534" customFormat="1" ht="15.75">
      <c r="A16" s="1558" t="s">
        <v>88</v>
      </c>
      <c r="B16" s="1553" t="s">
        <v>111</v>
      </c>
      <c r="C16" s="1556"/>
      <c r="D16" s="1551"/>
      <c r="E16" s="1548"/>
      <c r="F16" s="1549"/>
      <c r="G16" s="1550">
        <f>G17+G18</f>
        <v>3</v>
      </c>
      <c r="H16" s="165">
        <f>H17+H18</f>
        <v>90</v>
      </c>
      <c r="I16" s="2398"/>
      <c r="J16" s="2399"/>
      <c r="K16" s="7"/>
      <c r="L16" s="6"/>
      <c r="M16" s="1429"/>
      <c r="N16" s="490"/>
      <c r="O16" s="1528"/>
      <c r="P16" s="2393"/>
      <c r="Q16" s="490"/>
      <c r="R16" s="1792"/>
      <c r="S16" s="2393"/>
    </row>
    <row r="17" spans="1:19" s="1534" customFormat="1" ht="15.75">
      <c r="A17" s="1559" t="s">
        <v>106</v>
      </c>
      <c r="B17" s="1560" t="s">
        <v>399</v>
      </c>
      <c r="C17" s="1556"/>
      <c r="D17" s="1551"/>
      <c r="E17" s="1548"/>
      <c r="F17" s="1549"/>
      <c r="G17" s="1550">
        <v>2</v>
      </c>
      <c r="H17" s="2392">
        <f t="shared" si="0"/>
        <v>60</v>
      </c>
      <c r="I17" s="2398"/>
      <c r="J17" s="2399"/>
      <c r="K17" s="7"/>
      <c r="L17" s="6"/>
      <c r="M17" s="1429"/>
      <c r="N17" s="490"/>
      <c r="O17" s="1528"/>
      <c r="P17" s="2393"/>
      <c r="Q17" s="490"/>
      <c r="R17" s="1792"/>
      <c r="S17" s="2393"/>
    </row>
    <row r="18" spans="1:19" s="1534" customFormat="1" ht="15.75">
      <c r="A18" s="1559" t="s">
        <v>447</v>
      </c>
      <c r="B18" s="1560" t="s">
        <v>34</v>
      </c>
      <c r="C18" s="1556"/>
      <c r="D18" s="1551" t="s">
        <v>367</v>
      </c>
      <c r="E18" s="1548"/>
      <c r="F18" s="1549"/>
      <c r="G18" s="1550">
        <v>1</v>
      </c>
      <c r="H18" s="2392">
        <f t="shared" si="0"/>
        <v>30</v>
      </c>
      <c r="I18" s="2398">
        <v>10</v>
      </c>
      <c r="J18" s="2400">
        <v>10</v>
      </c>
      <c r="K18" s="7"/>
      <c r="L18" s="6"/>
      <c r="M18" s="1429">
        <v>20</v>
      </c>
      <c r="N18" s="490"/>
      <c r="O18" s="2401">
        <v>1</v>
      </c>
      <c r="P18" s="2393"/>
      <c r="Q18" s="490"/>
      <c r="R18" s="1792"/>
      <c r="S18" s="2393"/>
    </row>
    <row r="19" spans="1:19" s="1534" customFormat="1" ht="47.25">
      <c r="A19" s="1782" t="s">
        <v>89</v>
      </c>
      <c r="B19" s="1561" t="s">
        <v>401</v>
      </c>
      <c r="C19" s="1556" t="s">
        <v>95</v>
      </c>
      <c r="D19" s="1551"/>
      <c r="E19" s="1548"/>
      <c r="F19" s="1549"/>
      <c r="G19" s="1550">
        <v>3</v>
      </c>
      <c r="H19" s="2392">
        <f t="shared" si="0"/>
        <v>90</v>
      </c>
      <c r="I19" s="104"/>
      <c r="J19" s="6"/>
      <c r="K19" s="7"/>
      <c r="L19" s="6"/>
      <c r="M19" s="1429"/>
      <c r="N19" s="490"/>
      <c r="O19" s="1528"/>
      <c r="P19" s="2393"/>
      <c r="Q19" s="490"/>
      <c r="R19" s="1792"/>
      <c r="S19" s="2393"/>
    </row>
    <row r="20" spans="1:19" s="1534" customFormat="1" ht="15.75">
      <c r="A20" s="1783" t="s">
        <v>90</v>
      </c>
      <c r="B20" s="1553" t="s">
        <v>93</v>
      </c>
      <c r="C20" s="1566"/>
      <c r="D20" s="1562"/>
      <c r="E20" s="1563"/>
      <c r="F20" s="1564"/>
      <c r="G20" s="1565">
        <f>G21+G22</f>
        <v>3</v>
      </c>
      <c r="H20" s="2392">
        <f t="shared" si="0"/>
        <v>90</v>
      </c>
      <c r="I20" s="102"/>
      <c r="J20" s="2402"/>
      <c r="K20" s="194"/>
      <c r="L20" s="2402"/>
      <c r="M20" s="2403"/>
      <c r="N20" s="2404"/>
      <c r="O20" s="1528"/>
      <c r="P20" s="2405"/>
      <c r="Q20" s="2404"/>
      <c r="R20" s="2406"/>
      <c r="S20" s="2405"/>
    </row>
    <row r="21" spans="1:19" s="1534" customFormat="1" ht="15.75">
      <c r="A21" s="1784" t="s">
        <v>94</v>
      </c>
      <c r="B21" s="1560" t="s">
        <v>399</v>
      </c>
      <c r="C21" s="1566"/>
      <c r="D21" s="1562"/>
      <c r="E21" s="1563"/>
      <c r="F21" s="1564"/>
      <c r="G21" s="1565">
        <v>1.5</v>
      </c>
      <c r="H21" s="2392">
        <f t="shared" si="0"/>
        <v>45</v>
      </c>
      <c r="I21" s="102"/>
      <c r="J21" s="2402"/>
      <c r="K21" s="194"/>
      <c r="L21" s="2402"/>
      <c r="M21" s="2403"/>
      <c r="N21" s="2404"/>
      <c r="O21" s="1528"/>
      <c r="P21" s="2405"/>
      <c r="Q21" s="2404"/>
      <c r="R21" s="2406"/>
      <c r="S21" s="2405"/>
    </row>
    <row r="22" spans="1:19" s="1534" customFormat="1" ht="15.75">
      <c r="A22" s="1784" t="s">
        <v>448</v>
      </c>
      <c r="B22" s="1567" t="s">
        <v>34</v>
      </c>
      <c r="C22" s="1566">
        <v>1</v>
      </c>
      <c r="D22" s="1562"/>
      <c r="E22" s="1563"/>
      <c r="F22" s="1564"/>
      <c r="G22" s="1565">
        <v>1.5</v>
      </c>
      <c r="H22" s="2407">
        <f t="shared" si="0"/>
        <v>45</v>
      </c>
      <c r="I22" s="102">
        <v>15</v>
      </c>
      <c r="J22" s="2408">
        <v>15</v>
      </c>
      <c r="K22" s="194"/>
      <c r="L22" s="2402"/>
      <c r="M22" s="2403">
        <v>30</v>
      </c>
      <c r="N22" s="2409">
        <v>1</v>
      </c>
      <c r="O22" s="1793"/>
      <c r="P22" s="2405"/>
      <c r="Q22" s="2404"/>
      <c r="R22" s="2406"/>
      <c r="S22" s="2405"/>
    </row>
    <row r="23" spans="1:19" s="1534" customFormat="1" ht="15.75">
      <c r="A23" s="1782" t="s">
        <v>108</v>
      </c>
      <c r="B23" s="1748" t="s">
        <v>402</v>
      </c>
      <c r="C23" s="1556"/>
      <c r="D23" s="1551"/>
      <c r="E23" s="1548"/>
      <c r="F23" s="1549"/>
      <c r="G23" s="1550">
        <f>G24+G25</f>
        <v>3</v>
      </c>
      <c r="H23" s="165">
        <f>H24+H25</f>
        <v>90</v>
      </c>
      <c r="I23" s="104"/>
      <c r="J23" s="239"/>
      <c r="K23" s="7"/>
      <c r="L23" s="6"/>
      <c r="M23" s="1429"/>
      <c r="N23" s="490"/>
      <c r="O23" s="1792"/>
      <c r="P23" s="2393"/>
      <c r="Q23" s="490"/>
      <c r="R23" s="1792"/>
      <c r="S23" s="2393"/>
    </row>
    <row r="24" spans="1:19" s="1534" customFormat="1" ht="15.75">
      <c r="A24" s="1781" t="s">
        <v>449</v>
      </c>
      <c r="B24" s="1545" t="s">
        <v>399</v>
      </c>
      <c r="C24" s="1556"/>
      <c r="D24" s="1551"/>
      <c r="E24" s="1548"/>
      <c r="F24" s="1549"/>
      <c r="G24" s="1550">
        <v>2</v>
      </c>
      <c r="H24" s="2392">
        <f>G24*30</f>
        <v>60</v>
      </c>
      <c r="I24" s="104"/>
      <c r="J24" s="239"/>
      <c r="K24" s="7"/>
      <c r="L24" s="6"/>
      <c r="M24" s="1429"/>
      <c r="N24" s="490"/>
      <c r="O24" s="1792"/>
      <c r="P24" s="2393"/>
      <c r="Q24" s="490"/>
      <c r="R24" s="1792"/>
      <c r="S24" s="2393"/>
    </row>
    <row r="25" spans="1:19" s="1534" customFormat="1" ht="15.75">
      <c r="A25" s="1781" t="s">
        <v>450</v>
      </c>
      <c r="B25" s="1545" t="s">
        <v>34</v>
      </c>
      <c r="C25" s="1556"/>
      <c r="D25" s="1551">
        <v>1</v>
      </c>
      <c r="E25" s="1548"/>
      <c r="F25" s="1549"/>
      <c r="G25" s="1550">
        <v>1</v>
      </c>
      <c r="H25" s="2392">
        <f>G25*30</f>
        <v>30</v>
      </c>
      <c r="I25" s="361">
        <f>J25+K25+L25</f>
        <v>14</v>
      </c>
      <c r="J25" s="239">
        <v>8</v>
      </c>
      <c r="K25" s="7"/>
      <c r="L25" s="6" t="s">
        <v>51</v>
      </c>
      <c r="M25" s="1429">
        <f>H25-I25</f>
        <v>16</v>
      </c>
      <c r="N25" s="490" t="s">
        <v>105</v>
      </c>
      <c r="O25" s="1792"/>
      <c r="P25" s="2393"/>
      <c r="Q25" s="490"/>
      <c r="R25" s="1792"/>
      <c r="S25" s="2393"/>
    </row>
    <row r="26" spans="1:19" s="1534" customFormat="1" ht="31.5">
      <c r="A26" s="1568" t="s">
        <v>429</v>
      </c>
      <c r="B26" s="1561" t="s">
        <v>403</v>
      </c>
      <c r="C26" s="1745"/>
      <c r="D26" s="1569"/>
      <c r="E26" s="1570"/>
      <c r="F26" s="1571"/>
      <c r="G26" s="1550">
        <v>3</v>
      </c>
      <c r="H26" s="2410">
        <f aca="true" t="shared" si="1" ref="H26:H48">G26*30</f>
        <v>90</v>
      </c>
      <c r="I26" s="2411"/>
      <c r="J26" s="374"/>
      <c r="K26" s="1355"/>
      <c r="L26" s="374"/>
      <c r="M26" s="1429"/>
      <c r="N26" s="405"/>
      <c r="O26" s="1424"/>
      <c r="P26" s="1425"/>
      <c r="Q26" s="2412"/>
      <c r="R26" s="1531"/>
      <c r="S26" s="1671"/>
    </row>
    <row r="27" spans="1:19" s="1534" customFormat="1" ht="47.25">
      <c r="A27" s="1558" t="s">
        <v>430</v>
      </c>
      <c r="B27" s="1553" t="s">
        <v>48</v>
      </c>
      <c r="C27" s="1695"/>
      <c r="D27" s="1574"/>
      <c r="E27" s="1575"/>
      <c r="F27" s="1576"/>
      <c r="G27" s="1550">
        <f>G28+G29</f>
        <v>4</v>
      </c>
      <c r="H27" s="2410">
        <f t="shared" si="1"/>
        <v>120</v>
      </c>
      <c r="I27" s="2411"/>
      <c r="J27" s="374"/>
      <c r="K27" s="267"/>
      <c r="L27" s="374"/>
      <c r="M27" s="1429"/>
      <c r="N27" s="405"/>
      <c r="O27" s="1424"/>
      <c r="P27" s="1425"/>
      <c r="Q27" s="2413"/>
      <c r="R27" s="1424"/>
      <c r="S27" s="1425"/>
    </row>
    <row r="28" spans="1:19" s="1534" customFormat="1" ht="15.75">
      <c r="A28" s="1559" t="s">
        <v>451</v>
      </c>
      <c r="B28" s="1545" t="s">
        <v>399</v>
      </c>
      <c r="C28" s="1695"/>
      <c r="D28" s="1574"/>
      <c r="E28" s="1548"/>
      <c r="F28" s="1576"/>
      <c r="G28" s="1550">
        <v>2</v>
      </c>
      <c r="H28" s="2410">
        <f t="shared" si="1"/>
        <v>60</v>
      </c>
      <c r="I28" s="2411"/>
      <c r="J28" s="374"/>
      <c r="K28" s="267"/>
      <c r="L28" s="374"/>
      <c r="M28" s="1429"/>
      <c r="N28" s="405"/>
      <c r="O28" s="1424"/>
      <c r="P28" s="1425"/>
      <c r="Q28" s="2413"/>
      <c r="R28" s="1424"/>
      <c r="S28" s="1425"/>
    </row>
    <row r="29" spans="1:19" s="1534" customFormat="1" ht="15.75">
      <c r="A29" s="1559" t="s">
        <v>452</v>
      </c>
      <c r="B29" s="1545" t="s">
        <v>34</v>
      </c>
      <c r="C29" s="1695" t="s">
        <v>367</v>
      </c>
      <c r="D29" s="1574"/>
      <c r="E29" s="1548"/>
      <c r="F29" s="1576"/>
      <c r="G29" s="1550">
        <v>2</v>
      </c>
      <c r="H29" s="2410">
        <f t="shared" si="1"/>
        <v>60</v>
      </c>
      <c r="I29" s="2411">
        <f>J29+K29+L29</f>
        <v>36</v>
      </c>
      <c r="J29" s="370">
        <v>27</v>
      </c>
      <c r="K29" s="267">
        <v>9</v>
      </c>
      <c r="L29" s="6"/>
      <c r="M29" s="1429">
        <f>H29-I29</f>
        <v>24</v>
      </c>
      <c r="N29" s="405"/>
      <c r="O29" s="1424">
        <v>4</v>
      </c>
      <c r="P29" s="1425"/>
      <c r="Q29" s="2413"/>
      <c r="R29" s="32"/>
      <c r="S29" s="1425"/>
    </row>
    <row r="30" spans="1:19" s="1534" customFormat="1" ht="15.75">
      <c r="A30" s="1778" t="s">
        <v>431</v>
      </c>
      <c r="B30" s="1553" t="s">
        <v>177</v>
      </c>
      <c r="C30" s="1694"/>
      <c r="D30" s="1572"/>
      <c r="E30" s="1575"/>
      <c r="F30" s="1576"/>
      <c r="G30" s="1550">
        <f>G31+G32</f>
        <v>7.5</v>
      </c>
      <c r="H30" s="2410">
        <f t="shared" si="1"/>
        <v>225</v>
      </c>
      <c r="I30" s="2414"/>
      <c r="J30" s="379"/>
      <c r="K30" s="378"/>
      <c r="L30" s="379"/>
      <c r="M30" s="1429"/>
      <c r="N30" s="405"/>
      <c r="O30" s="1424"/>
      <c r="P30" s="1425"/>
      <c r="Q30" s="2413"/>
      <c r="R30" s="1424"/>
      <c r="S30" s="1425"/>
    </row>
    <row r="31" spans="1:19" s="1534" customFormat="1" ht="15.75">
      <c r="A31" s="1559" t="s">
        <v>453</v>
      </c>
      <c r="B31" s="1545" t="s">
        <v>399</v>
      </c>
      <c r="C31" s="1694"/>
      <c r="D31" s="1572"/>
      <c r="E31" s="1548"/>
      <c r="F31" s="1576"/>
      <c r="G31" s="1550">
        <v>4</v>
      </c>
      <c r="H31" s="2410">
        <f t="shared" si="1"/>
        <v>120</v>
      </c>
      <c r="I31" s="2414"/>
      <c r="J31" s="379"/>
      <c r="K31" s="378"/>
      <c r="L31" s="379"/>
      <c r="M31" s="1429"/>
      <c r="N31" s="405"/>
      <c r="O31" s="1424"/>
      <c r="P31" s="1425"/>
      <c r="Q31" s="2413"/>
      <c r="R31" s="1424"/>
      <c r="S31" s="1425"/>
    </row>
    <row r="32" spans="1:19" s="1534" customFormat="1" ht="15.75">
      <c r="A32" s="1559" t="s">
        <v>454</v>
      </c>
      <c r="B32" s="1579" t="s">
        <v>34</v>
      </c>
      <c r="C32" s="1746">
        <v>1</v>
      </c>
      <c r="D32" s="1580"/>
      <c r="E32" s="1548"/>
      <c r="F32" s="1581"/>
      <c r="G32" s="1550">
        <v>3.5</v>
      </c>
      <c r="H32" s="2410">
        <f t="shared" si="1"/>
        <v>105</v>
      </c>
      <c r="I32" s="2415">
        <f>J32+K32</f>
        <v>45</v>
      </c>
      <c r="J32" s="370">
        <v>15</v>
      </c>
      <c r="K32" s="370">
        <v>30</v>
      </c>
      <c r="L32" s="379"/>
      <c r="M32" s="1429">
        <f>H32-I32</f>
        <v>60</v>
      </c>
      <c r="N32" s="405">
        <f>I32/15</f>
        <v>3</v>
      </c>
      <c r="O32" s="1424"/>
      <c r="P32" s="1425"/>
      <c r="Q32" s="2413"/>
      <c r="R32" s="1424"/>
      <c r="S32" s="1425"/>
    </row>
    <row r="33" spans="1:19" s="1534" customFormat="1" ht="15.75">
      <c r="A33" s="1568" t="s">
        <v>432</v>
      </c>
      <c r="B33" s="1553" t="s">
        <v>265</v>
      </c>
      <c r="C33" s="1717"/>
      <c r="D33" s="1572"/>
      <c r="E33" s="1570"/>
      <c r="F33" s="1571"/>
      <c r="G33" s="1582">
        <f>G34+G35</f>
        <v>16</v>
      </c>
      <c r="H33" s="2416">
        <f t="shared" si="1"/>
        <v>480</v>
      </c>
      <c r="I33" s="2417"/>
      <c r="J33" s="244"/>
      <c r="K33" s="350"/>
      <c r="L33" s="244"/>
      <c r="M33" s="1670"/>
      <c r="N33" s="98"/>
      <c r="O33" s="1531"/>
      <c r="P33" s="1671"/>
      <c r="Q33" s="2412"/>
      <c r="R33" s="1531"/>
      <c r="S33" s="1671"/>
    </row>
    <row r="34" spans="1:19" s="1534" customFormat="1" ht="15.75">
      <c r="A34" s="1785" t="s">
        <v>455</v>
      </c>
      <c r="B34" s="1545" t="s">
        <v>399</v>
      </c>
      <c r="C34" s="1587"/>
      <c r="D34" s="1578"/>
      <c r="E34" s="1585"/>
      <c r="F34" s="1576"/>
      <c r="G34" s="1586">
        <v>8</v>
      </c>
      <c r="H34" s="2410">
        <f t="shared" si="1"/>
        <v>240</v>
      </c>
      <c r="I34" s="2414"/>
      <c r="J34" s="379"/>
      <c r="K34" s="378"/>
      <c r="L34" s="379"/>
      <c r="M34" s="1429"/>
      <c r="N34" s="405"/>
      <c r="O34" s="2418"/>
      <c r="P34" s="1425"/>
      <c r="Q34" s="2413"/>
      <c r="R34" s="1424"/>
      <c r="S34" s="1425"/>
    </row>
    <row r="35" spans="1:19" s="1534" customFormat="1" ht="15.75">
      <c r="A35" s="1785" t="s">
        <v>456</v>
      </c>
      <c r="B35" s="1545" t="s">
        <v>34</v>
      </c>
      <c r="C35" s="1587" t="s">
        <v>105</v>
      </c>
      <c r="D35" s="1578"/>
      <c r="E35" s="1548"/>
      <c r="F35" s="1576"/>
      <c r="G35" s="1550">
        <v>8</v>
      </c>
      <c r="H35" s="2410">
        <f t="shared" si="1"/>
        <v>240</v>
      </c>
      <c r="I35" s="2415">
        <f>J35+K35+L35</f>
        <v>90</v>
      </c>
      <c r="J35" s="370">
        <v>30</v>
      </c>
      <c r="K35" s="378"/>
      <c r="L35" s="370">
        <v>60</v>
      </c>
      <c r="M35" s="1429">
        <f>H35-I35</f>
        <v>150</v>
      </c>
      <c r="N35" s="405">
        <f>I35/15</f>
        <v>6</v>
      </c>
      <c r="O35" s="2418"/>
      <c r="P35" s="1425"/>
      <c r="Q35" s="2413"/>
      <c r="R35" s="1424"/>
      <c r="S35" s="1425"/>
    </row>
    <row r="36" spans="1:19" s="1534" customFormat="1" ht="31.5">
      <c r="A36" s="1778" t="s">
        <v>433</v>
      </c>
      <c r="B36" s="1553" t="s">
        <v>65</v>
      </c>
      <c r="C36" s="1694"/>
      <c r="D36" s="1572"/>
      <c r="E36" s="1575"/>
      <c r="F36" s="1576"/>
      <c r="G36" s="1550">
        <f>G37+G38</f>
        <v>6.5</v>
      </c>
      <c r="H36" s="2410">
        <f t="shared" si="1"/>
        <v>195</v>
      </c>
      <c r="I36" s="2414"/>
      <c r="J36" s="379"/>
      <c r="K36" s="267"/>
      <c r="L36" s="379"/>
      <c r="M36" s="2419"/>
      <c r="N36" s="405"/>
      <c r="O36" s="2418"/>
      <c r="P36" s="1425"/>
      <c r="Q36" s="2413"/>
      <c r="R36" s="1424"/>
      <c r="S36" s="1425"/>
    </row>
    <row r="37" spans="1:19" s="1534" customFormat="1" ht="15.75">
      <c r="A37" s="1559" t="s">
        <v>457</v>
      </c>
      <c r="B37" s="1545" t="s">
        <v>399</v>
      </c>
      <c r="C37" s="1694"/>
      <c r="D37" s="1572"/>
      <c r="E37" s="1548"/>
      <c r="F37" s="1576"/>
      <c r="G37" s="1550">
        <v>3.5</v>
      </c>
      <c r="H37" s="2410">
        <f t="shared" si="1"/>
        <v>105</v>
      </c>
      <c r="I37" s="2414"/>
      <c r="J37" s="379"/>
      <c r="K37" s="267"/>
      <c r="L37" s="379"/>
      <c r="M37" s="2419"/>
      <c r="N37" s="405"/>
      <c r="O37" s="1424"/>
      <c r="P37" s="1425"/>
      <c r="Q37" s="2413"/>
      <c r="R37" s="1424"/>
      <c r="S37" s="1425"/>
    </row>
    <row r="38" spans="1:19" s="1534" customFormat="1" ht="15.75">
      <c r="A38" s="1559" t="s">
        <v>458</v>
      </c>
      <c r="B38" s="1545" t="s">
        <v>34</v>
      </c>
      <c r="C38" s="1694"/>
      <c r="D38" s="1572" t="s">
        <v>105</v>
      </c>
      <c r="E38" s="1548"/>
      <c r="F38" s="1576"/>
      <c r="G38" s="1550">
        <v>3</v>
      </c>
      <c r="H38" s="2410">
        <f t="shared" si="1"/>
        <v>90</v>
      </c>
      <c r="I38" s="2420">
        <f>J38+K38+L38</f>
        <v>30</v>
      </c>
      <c r="J38" s="370">
        <v>0</v>
      </c>
      <c r="K38" s="267"/>
      <c r="L38" s="239">
        <v>30</v>
      </c>
      <c r="M38" s="2419">
        <f>H38-I38</f>
        <v>60</v>
      </c>
      <c r="N38" s="405">
        <v>2</v>
      </c>
      <c r="O38" s="1424"/>
      <c r="P38" s="1425"/>
      <c r="Q38" s="2413"/>
      <c r="R38" s="2421"/>
      <c r="S38" s="1425"/>
    </row>
    <row r="39" spans="1:19" s="1534" customFormat="1" ht="31.5">
      <c r="A39" s="1558" t="s">
        <v>434</v>
      </c>
      <c r="B39" s="1588" t="s">
        <v>118</v>
      </c>
      <c r="C39" s="1695"/>
      <c r="D39" s="1578"/>
      <c r="E39" s="1589"/>
      <c r="F39" s="1590"/>
      <c r="G39" s="1550">
        <f>G40+G42+G41</f>
        <v>6</v>
      </c>
      <c r="H39" s="2410">
        <f t="shared" si="1"/>
        <v>180</v>
      </c>
      <c r="I39" s="2414"/>
      <c r="J39" s="6"/>
      <c r="K39" s="404"/>
      <c r="L39" s="6"/>
      <c r="M39" s="2419"/>
      <c r="N39" s="405"/>
      <c r="O39" s="1424"/>
      <c r="P39" s="406"/>
      <c r="Q39" s="405"/>
      <c r="R39" s="408"/>
      <c r="S39" s="406"/>
    </row>
    <row r="40" spans="1:19" s="1534" customFormat="1" ht="35.25" customHeight="1">
      <c r="A40" s="1559" t="s">
        <v>459</v>
      </c>
      <c r="B40" s="1545" t="s">
        <v>404</v>
      </c>
      <c r="C40" s="1695"/>
      <c r="D40" s="1578"/>
      <c r="E40" s="1589"/>
      <c r="F40" s="1590"/>
      <c r="G40" s="1550">
        <v>3</v>
      </c>
      <c r="H40" s="2410">
        <f t="shared" si="1"/>
        <v>90</v>
      </c>
      <c r="I40" s="2414"/>
      <c r="J40" s="6"/>
      <c r="K40" s="404"/>
      <c r="L40" s="6"/>
      <c r="M40" s="2419"/>
      <c r="N40" s="405"/>
      <c r="O40" s="1424"/>
      <c r="P40" s="406"/>
      <c r="Q40" s="405"/>
      <c r="R40" s="408"/>
      <c r="S40" s="406"/>
    </row>
    <row r="41" spans="1:19" s="1534" customFormat="1" ht="31.5">
      <c r="A41" s="1559" t="s">
        <v>460</v>
      </c>
      <c r="B41" s="1545" t="s">
        <v>405</v>
      </c>
      <c r="C41" s="1695"/>
      <c r="D41" s="1578"/>
      <c r="E41" s="1589"/>
      <c r="F41" s="1590"/>
      <c r="G41" s="1550">
        <v>1.5</v>
      </c>
      <c r="H41" s="2410">
        <f t="shared" si="1"/>
        <v>45</v>
      </c>
      <c r="I41" s="2414"/>
      <c r="J41" s="6"/>
      <c r="K41" s="404"/>
      <c r="L41" s="6"/>
      <c r="M41" s="2419"/>
      <c r="N41" s="405"/>
      <c r="O41" s="1424"/>
      <c r="P41" s="406"/>
      <c r="Q41" s="405"/>
      <c r="R41" s="408"/>
      <c r="S41" s="406"/>
    </row>
    <row r="42" spans="1:19" s="1534" customFormat="1" ht="15.75">
      <c r="A42" s="1559" t="s">
        <v>461</v>
      </c>
      <c r="B42" s="1545" t="s">
        <v>34</v>
      </c>
      <c r="C42" s="1695" t="s">
        <v>369</v>
      </c>
      <c r="D42" s="1578"/>
      <c r="E42" s="1589"/>
      <c r="F42" s="1590"/>
      <c r="G42" s="1550">
        <v>1.5</v>
      </c>
      <c r="H42" s="2410">
        <f t="shared" si="1"/>
        <v>45</v>
      </c>
      <c r="I42" s="2420">
        <f>J42+K42+L42</f>
        <v>18</v>
      </c>
      <c r="J42" s="239">
        <v>9</v>
      </c>
      <c r="K42" s="8">
        <v>9</v>
      </c>
      <c r="L42" s="6"/>
      <c r="M42" s="2419">
        <f>H42-I42</f>
        <v>27</v>
      </c>
      <c r="N42" s="405"/>
      <c r="O42" s="1424"/>
      <c r="P42" s="406"/>
      <c r="Q42" s="405"/>
      <c r="R42" s="1424">
        <f>I42/9</f>
        <v>2</v>
      </c>
      <c r="S42" s="406"/>
    </row>
    <row r="43" spans="1:19" s="1534" customFormat="1" ht="15.75">
      <c r="A43" s="1558" t="s">
        <v>435</v>
      </c>
      <c r="B43" s="1553" t="s">
        <v>49</v>
      </c>
      <c r="C43" s="1587"/>
      <c r="D43" s="1578"/>
      <c r="E43" s="1575"/>
      <c r="F43" s="1576"/>
      <c r="G43" s="1550">
        <v>11</v>
      </c>
      <c r="H43" s="2410">
        <f t="shared" si="1"/>
        <v>330</v>
      </c>
      <c r="I43" s="2414"/>
      <c r="J43" s="379"/>
      <c r="K43" s="378"/>
      <c r="L43" s="379"/>
      <c r="M43" s="1429"/>
      <c r="N43" s="405"/>
      <c r="O43" s="1424"/>
      <c r="P43" s="1425"/>
      <c r="Q43" s="2413"/>
      <c r="R43" s="1424"/>
      <c r="S43" s="1425"/>
    </row>
    <row r="44" spans="1:19" s="1534" customFormat="1" ht="15.75">
      <c r="A44" s="1559" t="s">
        <v>462</v>
      </c>
      <c r="B44" s="1545" t="s">
        <v>399</v>
      </c>
      <c r="C44" s="1587"/>
      <c r="D44" s="1578"/>
      <c r="E44" s="1548"/>
      <c r="F44" s="1576"/>
      <c r="G44" s="1550">
        <v>5.5</v>
      </c>
      <c r="H44" s="2410">
        <f t="shared" si="1"/>
        <v>165</v>
      </c>
      <c r="I44" s="2414"/>
      <c r="J44" s="379"/>
      <c r="K44" s="378"/>
      <c r="L44" s="379"/>
      <c r="M44" s="1429"/>
      <c r="N44" s="405"/>
      <c r="O44" s="1424"/>
      <c r="P44" s="1425"/>
      <c r="Q44" s="2413"/>
      <c r="R44" s="1424"/>
      <c r="S44" s="1425"/>
    </row>
    <row r="45" spans="1:19" s="1534" customFormat="1" ht="15.75">
      <c r="A45" s="1559" t="s">
        <v>463</v>
      </c>
      <c r="B45" s="1545" t="s">
        <v>34</v>
      </c>
      <c r="C45" s="1587" t="s">
        <v>105</v>
      </c>
      <c r="D45" s="1578"/>
      <c r="E45" s="1548"/>
      <c r="F45" s="1576"/>
      <c r="G45" s="1550">
        <v>5.5</v>
      </c>
      <c r="H45" s="2410">
        <f t="shared" si="1"/>
        <v>165</v>
      </c>
      <c r="I45" s="2420">
        <f>J45+K45+L45</f>
        <v>60</v>
      </c>
      <c r="J45" s="370">
        <v>30</v>
      </c>
      <c r="K45" s="378">
        <v>15</v>
      </c>
      <c r="L45" s="370">
        <v>15</v>
      </c>
      <c r="M45" s="1429">
        <f>H45-I45</f>
        <v>105</v>
      </c>
      <c r="N45" s="405">
        <f>I45/15</f>
        <v>4</v>
      </c>
      <c r="O45" s="1424"/>
      <c r="P45" s="1425"/>
      <c r="Q45" s="2413"/>
      <c r="R45" s="1424"/>
      <c r="S45" s="1425"/>
    </row>
    <row r="46" spans="1:19" s="1534" customFormat="1" ht="15.75">
      <c r="A46" s="1558" t="s">
        <v>436</v>
      </c>
      <c r="B46" s="1553" t="s">
        <v>50</v>
      </c>
      <c r="C46" s="1695"/>
      <c r="D46" s="1578"/>
      <c r="E46" s="1591"/>
      <c r="F46" s="1576"/>
      <c r="G46" s="1592">
        <f>G48+G47</f>
        <v>7.5</v>
      </c>
      <c r="H46" s="2410">
        <f t="shared" si="1"/>
        <v>225</v>
      </c>
      <c r="I46" s="2414"/>
      <c r="J46" s="379"/>
      <c r="K46" s="378"/>
      <c r="L46" s="379"/>
      <c r="M46" s="1429"/>
      <c r="N46" s="405"/>
      <c r="O46" s="1424"/>
      <c r="P46" s="1425"/>
      <c r="Q46" s="2413"/>
      <c r="R46" s="1424"/>
      <c r="S46" s="1425"/>
    </row>
    <row r="47" spans="1:19" s="1534" customFormat="1" ht="15.75">
      <c r="A47" s="1559" t="s">
        <v>464</v>
      </c>
      <c r="B47" s="1545" t="s">
        <v>399</v>
      </c>
      <c r="C47" s="1695"/>
      <c r="D47" s="1578"/>
      <c r="E47" s="1548"/>
      <c r="F47" s="1576"/>
      <c r="G47" s="1550">
        <v>3.5</v>
      </c>
      <c r="H47" s="2410">
        <f t="shared" si="1"/>
        <v>105</v>
      </c>
      <c r="I47" s="2414"/>
      <c r="J47" s="379"/>
      <c r="K47" s="378"/>
      <c r="L47" s="379"/>
      <c r="M47" s="1429"/>
      <c r="N47" s="405"/>
      <c r="O47" s="1424"/>
      <c r="P47" s="1425"/>
      <c r="Q47" s="2413"/>
      <c r="R47" s="1424"/>
      <c r="S47" s="1425"/>
    </row>
    <row r="48" spans="1:19" s="1534" customFormat="1" ht="16.5" thickBot="1">
      <c r="A48" s="1786" t="s">
        <v>465</v>
      </c>
      <c r="B48" s="1749" t="s">
        <v>34</v>
      </c>
      <c r="C48" s="1747">
        <v>1</v>
      </c>
      <c r="D48" s="1593"/>
      <c r="E48" s="1563"/>
      <c r="F48" s="1594"/>
      <c r="G48" s="1595">
        <v>4</v>
      </c>
      <c r="H48" s="2422">
        <f t="shared" si="1"/>
        <v>120</v>
      </c>
      <c r="I48" s="2423">
        <f>J48+K48+L48</f>
        <v>75</v>
      </c>
      <c r="J48" s="2424">
        <v>45</v>
      </c>
      <c r="K48" s="2425">
        <v>15</v>
      </c>
      <c r="L48" s="2424">
        <v>15</v>
      </c>
      <c r="M48" s="1430">
        <f>H48-I48</f>
        <v>45</v>
      </c>
      <c r="N48" s="2426">
        <v>5</v>
      </c>
      <c r="O48" s="1492"/>
      <c r="P48" s="1426"/>
      <c r="Q48" s="1517"/>
      <c r="R48" s="1492"/>
      <c r="S48" s="1426"/>
    </row>
    <row r="49" spans="1:19" s="1534" customFormat="1" ht="13.5" customHeight="1" thickBot="1">
      <c r="A49" s="2252" t="s">
        <v>134</v>
      </c>
      <c r="B49" s="2253"/>
      <c r="C49" s="2253"/>
      <c r="D49" s="2253"/>
      <c r="E49" s="2253"/>
      <c r="F49" s="2254"/>
      <c r="G49" s="1596">
        <f>G11+G15+G16+G19+G20+G23+G26+G27+G30+G33+G36+G39+G43+G46</f>
        <v>84.5</v>
      </c>
      <c r="H49" s="1500">
        <f>H11+H15+H16+H19+H20+H23+H26+H27+H30+H33+H36+H39+H43+H46</f>
        <v>2535</v>
      </c>
      <c r="I49" s="248"/>
      <c r="J49" s="248"/>
      <c r="K49" s="248"/>
      <c r="L49" s="248"/>
      <c r="M49" s="2427"/>
      <c r="N49" s="242"/>
      <c r="O49" s="2428"/>
      <c r="P49" s="2428"/>
      <c r="Q49" s="547"/>
      <c r="R49" s="548"/>
      <c r="S49" s="2429"/>
    </row>
    <row r="50" spans="1:19" s="1534" customFormat="1" ht="16.5" customHeight="1" thickBot="1">
      <c r="A50" s="2255" t="s">
        <v>406</v>
      </c>
      <c r="B50" s="2256"/>
      <c r="C50" s="2256"/>
      <c r="D50" s="2256"/>
      <c r="E50" s="2256"/>
      <c r="F50" s="2256"/>
      <c r="G50" s="1597">
        <f>G12+G15+G17+G19+G21+G24+G26+G28+G31+G34+G37+G40+G41+G44+G47</f>
        <v>52</v>
      </c>
      <c r="H50" s="536">
        <f>H12+H15+H17+H19+H21+H24+H26+H28+H31+H34+H37+H40+H41+H44+H47</f>
        <v>1560</v>
      </c>
      <c r="I50" s="2430"/>
      <c r="J50" s="2431"/>
      <c r="K50" s="416"/>
      <c r="L50" s="2432"/>
      <c r="M50" s="2433"/>
      <c r="N50" s="2434"/>
      <c r="O50" s="2432"/>
      <c r="P50" s="1529"/>
      <c r="Q50" s="2435"/>
      <c r="R50" s="2432"/>
      <c r="S50" s="2436"/>
    </row>
    <row r="51" spans="1:21" s="1534" customFormat="1" ht="16.5" customHeight="1" thickBot="1">
      <c r="A51" s="2257" t="s">
        <v>407</v>
      </c>
      <c r="B51" s="2258"/>
      <c r="C51" s="2258"/>
      <c r="D51" s="2258"/>
      <c r="E51" s="2258"/>
      <c r="F51" s="2259"/>
      <c r="G51" s="1598">
        <f aca="true" t="shared" si="2" ref="G51:M51">G14+G18+G22+G25+G29+G32+G35+G38+G42+G45+G48</f>
        <v>32.5</v>
      </c>
      <c r="H51" s="2437">
        <f t="shared" si="2"/>
        <v>975</v>
      </c>
      <c r="I51" s="2437">
        <f t="shared" si="2"/>
        <v>409</v>
      </c>
      <c r="J51" s="2437">
        <f t="shared" si="2"/>
        <v>189</v>
      </c>
      <c r="K51" s="2437">
        <f t="shared" si="2"/>
        <v>78</v>
      </c>
      <c r="L51" s="2437">
        <f t="shared" si="2"/>
        <v>142</v>
      </c>
      <c r="M51" s="2437">
        <f t="shared" si="2"/>
        <v>566</v>
      </c>
      <c r="N51" s="1497">
        <f aca="true" t="shared" si="3" ref="N51:S51">SUM(N11:N48)</f>
        <v>21</v>
      </c>
      <c r="O51" s="596">
        <f t="shared" si="3"/>
        <v>5</v>
      </c>
      <c r="P51" s="1506">
        <f t="shared" si="3"/>
        <v>0</v>
      </c>
      <c r="Q51" s="2438">
        <f t="shared" si="3"/>
        <v>0</v>
      </c>
      <c r="R51" s="2438">
        <f t="shared" si="3"/>
        <v>2</v>
      </c>
      <c r="S51" s="2438">
        <f t="shared" si="3"/>
        <v>2</v>
      </c>
      <c r="U51" s="1533"/>
    </row>
    <row r="52" spans="1:21" s="1534" customFormat="1" ht="16.5" thickBot="1">
      <c r="A52" s="2260" t="s">
        <v>386</v>
      </c>
      <c r="B52" s="2261"/>
      <c r="C52" s="2261"/>
      <c r="D52" s="2261"/>
      <c r="E52" s="2261"/>
      <c r="F52" s="2261"/>
      <c r="G52" s="2261"/>
      <c r="H52" s="2261"/>
      <c r="I52" s="2261"/>
      <c r="J52" s="2261"/>
      <c r="K52" s="2261"/>
      <c r="L52" s="2261"/>
      <c r="M52" s="2261"/>
      <c r="N52" s="2261"/>
      <c r="O52" s="2261"/>
      <c r="P52" s="2261"/>
      <c r="Q52" s="2261"/>
      <c r="R52" s="2261"/>
      <c r="S52" s="2262"/>
      <c r="U52" s="1533"/>
    </row>
    <row r="53" spans="1:24" s="1534" customFormat="1" ht="31.5">
      <c r="A53" s="1777" t="s">
        <v>97</v>
      </c>
      <c r="B53" s="1758" t="s">
        <v>267</v>
      </c>
      <c r="C53" s="1556"/>
      <c r="D53" s="1551"/>
      <c r="E53" s="1551"/>
      <c r="F53" s="1599"/>
      <c r="G53" s="1600">
        <f>G54+G55</f>
        <v>6</v>
      </c>
      <c r="H53" s="2439">
        <f aca="true" t="shared" si="4" ref="H53:H63">G53*30</f>
        <v>180</v>
      </c>
      <c r="I53" s="285"/>
      <c r="J53" s="56"/>
      <c r="K53" s="56"/>
      <c r="L53" s="56"/>
      <c r="M53" s="580"/>
      <c r="N53" s="1794"/>
      <c r="O53" s="342"/>
      <c r="P53" s="2440"/>
      <c r="Q53" s="1427"/>
      <c r="R53" s="1424"/>
      <c r="S53" s="1425"/>
      <c r="W53" s="1544"/>
      <c r="X53" s="1544"/>
    </row>
    <row r="54" spans="1:24" s="1534" customFormat="1" ht="15.75">
      <c r="A54" s="1559" t="s">
        <v>306</v>
      </c>
      <c r="B54" s="1545" t="s">
        <v>399</v>
      </c>
      <c r="C54" s="1556"/>
      <c r="D54" s="1551"/>
      <c r="E54" s="1551"/>
      <c r="F54" s="1599"/>
      <c r="G54" s="1550">
        <v>3</v>
      </c>
      <c r="H54" s="2441">
        <f t="shared" si="4"/>
        <v>90</v>
      </c>
      <c r="I54" s="118"/>
      <c r="J54" s="7"/>
      <c r="K54" s="7"/>
      <c r="L54" s="7"/>
      <c r="M54" s="1429"/>
      <c r="N54" s="1444"/>
      <c r="O54" s="1424"/>
      <c r="P54" s="1425"/>
      <c r="Q54" s="1427"/>
      <c r="R54" s="1424"/>
      <c r="S54" s="1425"/>
      <c r="W54" s="1544"/>
      <c r="X54" s="1544"/>
    </row>
    <row r="55" spans="1:28" s="1534" customFormat="1" ht="15.75">
      <c r="A55" s="1559" t="s">
        <v>466</v>
      </c>
      <c r="B55" s="1579" t="s">
        <v>34</v>
      </c>
      <c r="C55" s="1556"/>
      <c r="D55" s="1551">
        <v>1</v>
      </c>
      <c r="E55" s="1551"/>
      <c r="F55" s="1601"/>
      <c r="G55" s="1550">
        <v>3</v>
      </c>
      <c r="H55" s="2441">
        <f t="shared" si="4"/>
        <v>90</v>
      </c>
      <c r="I55" s="118">
        <v>45</v>
      </c>
      <c r="J55" s="7">
        <v>30</v>
      </c>
      <c r="K55" s="7">
        <v>15</v>
      </c>
      <c r="L55" s="7"/>
      <c r="M55" s="1429">
        <f>H55-I55</f>
        <v>45</v>
      </c>
      <c r="N55" s="405">
        <f>I55/15</f>
        <v>3</v>
      </c>
      <c r="O55" s="1424"/>
      <c r="P55" s="1425"/>
      <c r="Q55" s="2413"/>
      <c r="R55" s="1424"/>
      <c r="S55" s="1425"/>
      <c r="AB55" s="1602"/>
    </row>
    <row r="56" spans="1:28" s="1534" customFormat="1" ht="31.5">
      <c r="A56" s="1558" t="s">
        <v>98</v>
      </c>
      <c r="B56" s="1588" t="s">
        <v>427</v>
      </c>
      <c r="C56" s="1606"/>
      <c r="D56" s="1603"/>
      <c r="E56" s="1603"/>
      <c r="F56" s="1604"/>
      <c r="G56" s="1605">
        <f>G57+G58</f>
        <v>7</v>
      </c>
      <c r="H56" s="151">
        <f t="shared" si="4"/>
        <v>210</v>
      </c>
      <c r="I56" s="120"/>
      <c r="J56" s="187"/>
      <c r="K56" s="187"/>
      <c r="L56" s="187"/>
      <c r="M56" s="2442"/>
      <c r="N56" s="138"/>
      <c r="O56" s="187"/>
      <c r="P56" s="2442"/>
      <c r="Q56" s="138"/>
      <c r="R56" s="187"/>
      <c r="S56" s="1670"/>
      <c r="AB56" s="1602"/>
    </row>
    <row r="57" spans="1:28" s="1534" customFormat="1" ht="15.75">
      <c r="A57" s="1559" t="s">
        <v>112</v>
      </c>
      <c r="B57" s="1545" t="s">
        <v>399</v>
      </c>
      <c r="C57" s="1556"/>
      <c r="D57" s="1551"/>
      <c r="E57" s="1551"/>
      <c r="F57" s="1599"/>
      <c r="G57" s="1550">
        <v>1.5</v>
      </c>
      <c r="H57" s="2441">
        <f t="shared" si="4"/>
        <v>45</v>
      </c>
      <c r="I57" s="118"/>
      <c r="J57" s="7"/>
      <c r="K57" s="7"/>
      <c r="L57" s="7"/>
      <c r="M57" s="167"/>
      <c r="N57" s="104"/>
      <c r="O57" s="7"/>
      <c r="P57" s="167"/>
      <c r="Q57" s="104"/>
      <c r="R57" s="7"/>
      <c r="S57" s="1429"/>
      <c r="AB57" s="1602"/>
    </row>
    <row r="58" spans="1:19" s="1534" customFormat="1" ht="15.75">
      <c r="A58" s="1559" t="s">
        <v>467</v>
      </c>
      <c r="B58" s="1545" t="s">
        <v>34</v>
      </c>
      <c r="C58" s="1556"/>
      <c r="D58" s="1551"/>
      <c r="E58" s="1551"/>
      <c r="F58" s="1599"/>
      <c r="G58" s="1550">
        <f>G59+G60</f>
        <v>5.5</v>
      </c>
      <c r="H58" s="2441">
        <f t="shared" si="4"/>
        <v>165</v>
      </c>
      <c r="I58" s="118">
        <f>I59+I60</f>
        <v>90</v>
      </c>
      <c r="J58" s="7">
        <f>J59+J60</f>
        <v>54</v>
      </c>
      <c r="K58" s="7">
        <f>K59+K60</f>
        <v>36</v>
      </c>
      <c r="L58" s="7">
        <f>L59+L60</f>
        <v>0</v>
      </c>
      <c r="M58" s="167">
        <f>M59+M60</f>
        <v>75</v>
      </c>
      <c r="N58" s="104"/>
      <c r="O58" s="7"/>
      <c r="P58" s="167"/>
      <c r="Q58" s="104"/>
      <c r="R58" s="7"/>
      <c r="S58" s="1429"/>
    </row>
    <row r="59" spans="1:21" s="1534" customFormat="1" ht="15.75">
      <c r="A59" s="1558"/>
      <c r="B59" s="1545" t="s">
        <v>34</v>
      </c>
      <c r="C59" s="1556"/>
      <c r="D59" s="1551"/>
      <c r="E59" s="1551"/>
      <c r="F59" s="1599"/>
      <c r="G59" s="1550">
        <v>2.5</v>
      </c>
      <c r="H59" s="2441">
        <f t="shared" si="4"/>
        <v>75</v>
      </c>
      <c r="I59" s="118">
        <f>J59+K59+L59</f>
        <v>45</v>
      </c>
      <c r="J59" s="7">
        <v>27</v>
      </c>
      <c r="K59" s="7">
        <v>18</v>
      </c>
      <c r="L59" s="7"/>
      <c r="M59" s="2419">
        <f>H59-I59</f>
        <v>30</v>
      </c>
      <c r="N59" s="104"/>
      <c r="O59" s="7">
        <v>5</v>
      </c>
      <c r="P59" s="167"/>
      <c r="Q59" s="104"/>
      <c r="R59" s="7"/>
      <c r="S59" s="1429"/>
      <c r="U59" s="1534" t="s">
        <v>544</v>
      </c>
    </row>
    <row r="60" spans="1:19" s="1534" customFormat="1" ht="15.75" customHeight="1">
      <c r="A60" s="1558"/>
      <c r="B60" s="1545" t="s">
        <v>34</v>
      </c>
      <c r="C60" s="1556" t="s">
        <v>368</v>
      </c>
      <c r="D60" s="1551"/>
      <c r="E60" s="1551"/>
      <c r="F60" s="1599"/>
      <c r="G60" s="1550">
        <v>3</v>
      </c>
      <c r="H60" s="2441">
        <f t="shared" si="4"/>
        <v>90</v>
      </c>
      <c r="I60" s="118">
        <f>J60+K60+L60</f>
        <v>45</v>
      </c>
      <c r="J60" s="7">
        <v>27</v>
      </c>
      <c r="K60" s="7">
        <v>18</v>
      </c>
      <c r="L60" s="7"/>
      <c r="M60" s="167">
        <f>H60-I60</f>
        <v>45</v>
      </c>
      <c r="N60" s="104"/>
      <c r="O60" s="7"/>
      <c r="P60" s="167">
        <v>5</v>
      </c>
      <c r="Q60" s="104"/>
      <c r="R60" s="7"/>
      <c r="S60" s="1429"/>
    </row>
    <row r="61" spans="1:19" s="1534" customFormat="1" ht="31.5">
      <c r="A61" s="1558" t="s">
        <v>99</v>
      </c>
      <c r="B61" s="1588" t="s">
        <v>262</v>
      </c>
      <c r="C61" s="1556"/>
      <c r="D61" s="1551"/>
      <c r="E61" s="1551"/>
      <c r="F61" s="1599"/>
      <c r="G61" s="1550">
        <f>G62+G63</f>
        <v>3</v>
      </c>
      <c r="H61" s="2441">
        <f t="shared" si="4"/>
        <v>90</v>
      </c>
      <c r="I61" s="118"/>
      <c r="J61" s="7"/>
      <c r="K61" s="7"/>
      <c r="L61" s="7"/>
      <c r="M61" s="167"/>
      <c r="N61" s="104"/>
      <c r="O61" s="239"/>
      <c r="P61" s="2443"/>
      <c r="Q61" s="2444"/>
      <c r="R61" s="239"/>
      <c r="S61" s="1429"/>
    </row>
    <row r="62" spans="1:24" s="1534" customFormat="1" ht="15.75">
      <c r="A62" s="1607" t="s">
        <v>468</v>
      </c>
      <c r="B62" s="1545" t="s">
        <v>399</v>
      </c>
      <c r="C62" s="1556"/>
      <c r="D62" s="1551"/>
      <c r="E62" s="1551"/>
      <c r="F62" s="1599"/>
      <c r="G62" s="1550">
        <v>1.5</v>
      </c>
      <c r="H62" s="2441">
        <f t="shared" si="4"/>
        <v>45</v>
      </c>
      <c r="I62" s="118"/>
      <c r="J62" s="7"/>
      <c r="K62" s="7"/>
      <c r="L62" s="7"/>
      <c r="M62" s="167"/>
      <c r="N62" s="104"/>
      <c r="O62" s="239"/>
      <c r="P62" s="2443"/>
      <c r="Q62" s="2444"/>
      <c r="R62" s="239"/>
      <c r="S62" s="1429"/>
      <c r="W62" s="1544"/>
      <c r="X62" s="1544"/>
    </row>
    <row r="63" spans="1:24" s="1608" customFormat="1" ht="15.75">
      <c r="A63" s="1607" t="s">
        <v>469</v>
      </c>
      <c r="B63" s="1545" t="s">
        <v>34</v>
      </c>
      <c r="C63" s="1566"/>
      <c r="D63" s="1551" t="s">
        <v>368</v>
      </c>
      <c r="E63" s="1551"/>
      <c r="F63" s="1601"/>
      <c r="G63" s="1565">
        <v>1.5</v>
      </c>
      <c r="H63" s="2445">
        <f t="shared" si="4"/>
        <v>45</v>
      </c>
      <c r="I63" s="122">
        <f>J63+K63+L63</f>
        <v>18</v>
      </c>
      <c r="J63" s="194">
        <v>9</v>
      </c>
      <c r="K63" s="194"/>
      <c r="L63" s="194">
        <v>9</v>
      </c>
      <c r="M63" s="2446">
        <f>H63-I63</f>
        <v>27</v>
      </c>
      <c r="N63" s="104"/>
      <c r="O63" s="239"/>
      <c r="P63" s="2443">
        <v>2</v>
      </c>
      <c r="Q63" s="2444"/>
      <c r="R63" s="239"/>
      <c r="S63" s="1429"/>
      <c r="T63" s="1608">
        <f>M63/H63</f>
        <v>0.6</v>
      </c>
      <c r="U63" s="1534"/>
      <c r="W63" s="1544"/>
      <c r="X63" s="1544"/>
    </row>
    <row r="64" spans="1:21" s="1608" customFormat="1" ht="45" customHeight="1">
      <c r="A64" s="1609" t="s">
        <v>307</v>
      </c>
      <c r="B64" s="1610" t="s">
        <v>66</v>
      </c>
      <c r="C64" s="1695"/>
      <c r="D64" s="1583"/>
      <c r="E64" s="1611"/>
      <c r="F64" s="1571"/>
      <c r="G64" s="1550">
        <f>G65+G66</f>
        <v>3</v>
      </c>
      <c r="H64" s="2447">
        <f>PRODUCT(G64,30)</f>
        <v>90</v>
      </c>
      <c r="I64" s="2448"/>
      <c r="J64" s="404"/>
      <c r="K64" s="404"/>
      <c r="L64" s="404"/>
      <c r="M64" s="2419"/>
      <c r="N64" s="1505"/>
      <c r="O64" s="1531"/>
      <c r="P64" s="482"/>
      <c r="Q64" s="2449"/>
      <c r="R64" s="484"/>
      <c r="S64" s="482"/>
      <c r="T64" s="1608">
        <f>M64/H64</f>
        <v>0</v>
      </c>
      <c r="U64" s="1534"/>
    </row>
    <row r="65" spans="1:21" s="1608" customFormat="1" ht="15.75">
      <c r="A65" s="1559" t="s">
        <v>308</v>
      </c>
      <c r="B65" s="1545" t="s">
        <v>399</v>
      </c>
      <c r="C65" s="1695"/>
      <c r="D65" s="1578"/>
      <c r="E65" s="1612"/>
      <c r="F65" s="1576"/>
      <c r="G65" s="1550">
        <v>1.5</v>
      </c>
      <c r="H65" s="2447">
        <f>PRODUCT(G65,30)</f>
        <v>45</v>
      </c>
      <c r="I65" s="2450"/>
      <c r="J65" s="379"/>
      <c r="K65" s="378"/>
      <c r="L65" s="6"/>
      <c r="M65" s="2419"/>
      <c r="N65" s="1444"/>
      <c r="O65" s="1424"/>
      <c r="P65" s="406"/>
      <c r="Q65" s="2451"/>
      <c r="R65" s="408"/>
      <c r="S65" s="406"/>
      <c r="T65" s="1608">
        <f>M65/H65</f>
        <v>0</v>
      </c>
      <c r="U65" s="1534"/>
    </row>
    <row r="66" spans="1:20" s="1534" customFormat="1" ht="18.75" customHeight="1">
      <c r="A66" s="1559" t="s">
        <v>470</v>
      </c>
      <c r="B66" s="1545" t="s">
        <v>34</v>
      </c>
      <c r="C66" s="1695"/>
      <c r="D66" s="1578" t="s">
        <v>368</v>
      </c>
      <c r="E66" s="1612"/>
      <c r="F66" s="1576"/>
      <c r="G66" s="1550">
        <v>1.5</v>
      </c>
      <c r="H66" s="2447">
        <f>PRODUCT(G66,30)</f>
        <v>45</v>
      </c>
      <c r="I66" s="2452">
        <f>J66+K66+L66</f>
        <v>18</v>
      </c>
      <c r="J66" s="370">
        <v>9</v>
      </c>
      <c r="K66" s="378"/>
      <c r="L66" s="239">
        <v>9</v>
      </c>
      <c r="M66" s="2419">
        <f>H66-I66</f>
        <v>27</v>
      </c>
      <c r="N66" s="1444"/>
      <c r="O66" s="1424"/>
      <c r="P66" s="1425">
        <f>I66/9</f>
        <v>2</v>
      </c>
      <c r="Q66" s="1427"/>
      <c r="R66" s="408"/>
      <c r="S66" s="406"/>
      <c r="T66" s="1534">
        <f>M66/H66</f>
        <v>0.6</v>
      </c>
    </row>
    <row r="67" spans="1:19" s="1534" customFormat="1" ht="30" customHeight="1">
      <c r="A67" s="1568" t="s">
        <v>123</v>
      </c>
      <c r="B67" s="1613" t="s">
        <v>157</v>
      </c>
      <c r="C67" s="1756"/>
      <c r="D67" s="1583"/>
      <c r="E67" s="1611"/>
      <c r="F67" s="1571"/>
      <c r="G67" s="1550">
        <f>G68+G69</f>
        <v>3</v>
      </c>
      <c r="H67" s="2410">
        <f aca="true" t="shared" si="5" ref="H67:H73">G67*30</f>
        <v>90</v>
      </c>
      <c r="I67" s="166"/>
      <c r="J67" s="6"/>
      <c r="K67" s="8"/>
      <c r="L67" s="6"/>
      <c r="M67" s="2419"/>
      <c r="N67" s="1444"/>
      <c r="O67" s="1424"/>
      <c r="P67" s="1425"/>
      <c r="Q67" s="2449"/>
      <c r="R67" s="91"/>
      <c r="S67" s="482"/>
    </row>
    <row r="68" spans="1:19" s="1534" customFormat="1" ht="15.75" customHeight="1">
      <c r="A68" s="1614" t="s">
        <v>309</v>
      </c>
      <c r="B68" s="1545" t="s">
        <v>399</v>
      </c>
      <c r="C68" s="1756"/>
      <c r="D68" s="1583"/>
      <c r="E68" s="1611"/>
      <c r="F68" s="1571"/>
      <c r="G68" s="1550">
        <v>1.5</v>
      </c>
      <c r="H68" s="2410">
        <f t="shared" si="5"/>
        <v>45</v>
      </c>
      <c r="I68" s="166"/>
      <c r="J68" s="6"/>
      <c r="K68" s="8"/>
      <c r="L68" s="6"/>
      <c r="M68" s="2419"/>
      <c r="N68" s="1444"/>
      <c r="O68" s="1424"/>
      <c r="P68" s="1425"/>
      <c r="Q68" s="2449"/>
      <c r="R68" s="91"/>
      <c r="S68" s="482"/>
    </row>
    <row r="69" spans="1:19" s="1534" customFormat="1" ht="16.5" customHeight="1">
      <c r="A69" s="1614" t="s">
        <v>471</v>
      </c>
      <c r="B69" s="1545" t="s">
        <v>34</v>
      </c>
      <c r="C69" s="1756"/>
      <c r="D69" s="1583" t="s">
        <v>368</v>
      </c>
      <c r="E69" s="1611"/>
      <c r="F69" s="1571"/>
      <c r="G69" s="1550">
        <v>1.5</v>
      </c>
      <c r="H69" s="2410">
        <f t="shared" si="5"/>
        <v>45</v>
      </c>
      <c r="I69" s="166">
        <v>27</v>
      </c>
      <c r="J69" s="239">
        <v>18</v>
      </c>
      <c r="K69" s="8">
        <v>9</v>
      </c>
      <c r="L69" s="6"/>
      <c r="M69" s="2419">
        <f>H69-I69</f>
        <v>18</v>
      </c>
      <c r="N69" s="1444"/>
      <c r="O69" s="1424"/>
      <c r="P69" s="1425">
        <v>3</v>
      </c>
      <c r="Q69" s="2449"/>
      <c r="R69" s="91"/>
      <c r="S69" s="482"/>
    </row>
    <row r="70" spans="1:19" s="1534" customFormat="1" ht="16.5" customHeight="1">
      <c r="A70" s="1778" t="s">
        <v>310</v>
      </c>
      <c r="B70" s="1553" t="s">
        <v>206</v>
      </c>
      <c r="C70" s="1556"/>
      <c r="D70" s="1551"/>
      <c r="E70" s="1551"/>
      <c r="F70" s="1616"/>
      <c r="G70" s="1550">
        <f>G71+G72</f>
        <v>3</v>
      </c>
      <c r="H70" s="151">
        <f t="shared" si="5"/>
        <v>90</v>
      </c>
      <c r="I70" s="2450"/>
      <c r="J70" s="32"/>
      <c r="K70" s="7"/>
      <c r="L70" s="7"/>
      <c r="M70" s="117"/>
      <c r="N70" s="104"/>
      <c r="O70" s="7"/>
      <c r="P70" s="117"/>
      <c r="Q70" s="104"/>
      <c r="R70" s="7"/>
      <c r="S70" s="2453"/>
    </row>
    <row r="71" spans="1:19" s="1534" customFormat="1" ht="16.5" customHeight="1">
      <c r="A71" s="1559" t="s">
        <v>311</v>
      </c>
      <c r="B71" s="1545" t="s">
        <v>399</v>
      </c>
      <c r="C71" s="1556"/>
      <c r="D71" s="1551"/>
      <c r="E71" s="1551"/>
      <c r="F71" s="1616"/>
      <c r="G71" s="1550">
        <v>1</v>
      </c>
      <c r="H71" s="2441">
        <f t="shared" si="5"/>
        <v>30</v>
      </c>
      <c r="I71" s="2450"/>
      <c r="J71" s="32"/>
      <c r="K71" s="7"/>
      <c r="L71" s="7"/>
      <c r="M71" s="117"/>
      <c r="N71" s="104"/>
      <c r="O71" s="7"/>
      <c r="P71" s="117"/>
      <c r="Q71" s="104"/>
      <c r="R71" s="7"/>
      <c r="S71" s="2453"/>
    </row>
    <row r="72" spans="1:19" s="1534" customFormat="1" ht="16.5" customHeight="1">
      <c r="A72" s="1559" t="s">
        <v>472</v>
      </c>
      <c r="B72" s="1545" t="s">
        <v>34</v>
      </c>
      <c r="C72" s="1556"/>
      <c r="D72" s="1551">
        <v>3</v>
      </c>
      <c r="E72" s="1551"/>
      <c r="F72" s="1601"/>
      <c r="G72" s="1550">
        <v>2</v>
      </c>
      <c r="H72" s="2441">
        <f t="shared" si="5"/>
        <v>60</v>
      </c>
      <c r="I72" s="118">
        <v>30</v>
      </c>
      <c r="J72" s="7">
        <v>15</v>
      </c>
      <c r="K72" s="7"/>
      <c r="L72" s="7">
        <v>15</v>
      </c>
      <c r="M72" s="117">
        <f>H72-I72</f>
        <v>30</v>
      </c>
      <c r="N72" s="104"/>
      <c r="O72" s="7"/>
      <c r="P72" s="117"/>
      <c r="Q72" s="104">
        <v>2</v>
      </c>
      <c r="R72" s="7"/>
      <c r="S72" s="2453"/>
    </row>
    <row r="73" spans="1:21" ht="46.5" customHeight="1" thickBot="1">
      <c r="A73" s="1779" t="s">
        <v>312</v>
      </c>
      <c r="B73" s="1759" t="s">
        <v>408</v>
      </c>
      <c r="C73" s="1757"/>
      <c r="D73" s="1629" t="s">
        <v>409</v>
      </c>
      <c r="E73" s="1630"/>
      <c r="F73" s="1631"/>
      <c r="G73" s="1632">
        <v>3</v>
      </c>
      <c r="H73" s="1633">
        <f t="shared" si="5"/>
        <v>90</v>
      </c>
      <c r="I73" s="1634"/>
      <c r="J73" s="1453"/>
      <c r="K73" s="1635"/>
      <c r="L73" s="1636"/>
      <c r="M73" s="1508"/>
      <c r="N73" s="1493"/>
      <c r="O73" s="1492"/>
      <c r="P73" s="1426"/>
      <c r="Q73" s="1637"/>
      <c r="R73" s="265"/>
      <c r="S73" s="1752"/>
      <c r="U73" s="336"/>
    </row>
    <row r="74" spans="1:19" ht="15.75" customHeight="1" thickBot="1">
      <c r="A74" s="2263" t="s">
        <v>410</v>
      </c>
      <c r="B74" s="2264"/>
      <c r="C74" s="2264"/>
      <c r="D74" s="2264"/>
      <c r="E74" s="2264"/>
      <c r="F74" s="2265"/>
      <c r="G74" s="1507">
        <f>G53+G56+G61+G64+G67+G70+G73</f>
        <v>28</v>
      </c>
      <c r="H74" s="1507">
        <f>H53+H56+H61+H64+H67+H70+H73</f>
        <v>840</v>
      </c>
      <c r="I74" s="1688"/>
      <c r="J74" s="1449"/>
      <c r="K74" s="1750"/>
      <c r="L74" s="1449"/>
      <c r="M74" s="1751"/>
      <c r="N74" s="425"/>
      <c r="O74" s="1506"/>
      <c r="P74" s="1718"/>
      <c r="Q74" s="425"/>
      <c r="R74" s="1718"/>
      <c r="S74" s="1718"/>
    </row>
    <row r="75" spans="1:19" ht="15.75" customHeight="1" thickBot="1">
      <c r="A75" s="2266" t="s">
        <v>406</v>
      </c>
      <c r="B75" s="2267"/>
      <c r="C75" s="2267"/>
      <c r="D75" s="2267"/>
      <c r="E75" s="2267"/>
      <c r="F75" s="2267"/>
      <c r="G75" s="536">
        <f>G54+G57+G62+G65+G68+G71+G73</f>
        <v>13</v>
      </c>
      <c r="H75" s="1509">
        <f>H54+H57+H62+H65+H68+H71+H73</f>
        <v>390</v>
      </c>
      <c r="I75" s="1672"/>
      <c r="J75" s="1689"/>
      <c r="K75" s="1688"/>
      <c r="L75" s="1755"/>
      <c r="M75" s="1751"/>
      <c r="N75" s="425"/>
      <c r="O75" s="1506"/>
      <c r="P75" s="1506"/>
      <c r="Q75" s="425"/>
      <c r="R75" s="1754"/>
      <c r="S75" s="1718"/>
    </row>
    <row r="76" spans="1:19" ht="16.5" customHeight="1" thickBot="1">
      <c r="A76" s="1836" t="s">
        <v>407</v>
      </c>
      <c r="B76" s="1837"/>
      <c r="C76" s="1837"/>
      <c r="D76" s="1837"/>
      <c r="E76" s="1837"/>
      <c r="F76" s="1838"/>
      <c r="G76" s="344">
        <f aca="true" t="shared" si="6" ref="G76:M76">G55+G58+G63+G66+G69+G72</f>
        <v>15</v>
      </c>
      <c r="H76" s="344">
        <f t="shared" si="6"/>
        <v>450</v>
      </c>
      <c r="I76" s="344">
        <f t="shared" si="6"/>
        <v>228</v>
      </c>
      <c r="J76" s="344">
        <f t="shared" si="6"/>
        <v>135</v>
      </c>
      <c r="K76" s="344">
        <f t="shared" si="6"/>
        <v>60</v>
      </c>
      <c r="L76" s="344">
        <f t="shared" si="6"/>
        <v>33</v>
      </c>
      <c r="M76" s="1753">
        <f t="shared" si="6"/>
        <v>222</v>
      </c>
      <c r="N76" s="425">
        <f aca="true" t="shared" si="7" ref="N76:S76">SUM(N53:N73)</f>
        <v>3</v>
      </c>
      <c r="O76" s="1506">
        <f t="shared" si="7"/>
        <v>5</v>
      </c>
      <c r="P76" s="1506">
        <f t="shared" si="7"/>
        <v>12</v>
      </c>
      <c r="Q76" s="1506">
        <f t="shared" si="7"/>
        <v>2</v>
      </c>
      <c r="R76" s="1506">
        <f t="shared" si="7"/>
        <v>0</v>
      </c>
      <c r="S76" s="1506">
        <f t="shared" si="7"/>
        <v>0</v>
      </c>
    </row>
    <row r="77" spans="1:21" ht="16.5" customHeight="1" thickBot="1">
      <c r="A77" s="1816" t="s">
        <v>474</v>
      </c>
      <c r="B77" s="2268"/>
      <c r="C77" s="2268"/>
      <c r="D77" s="2268"/>
      <c r="E77" s="2268"/>
      <c r="F77" s="2268"/>
      <c r="G77" s="2269"/>
      <c r="H77" s="2269"/>
      <c r="I77" s="2268"/>
      <c r="J77" s="2268"/>
      <c r="K77" s="2268"/>
      <c r="L77" s="2268"/>
      <c r="M77" s="2268"/>
      <c r="N77" s="2268"/>
      <c r="O77" s="2268"/>
      <c r="P77" s="2268"/>
      <c r="Q77" s="2268"/>
      <c r="R77" s="2268"/>
      <c r="S77" s="2270"/>
      <c r="U77" s="1446"/>
    </row>
    <row r="78" spans="1:21" ht="35.25" customHeight="1">
      <c r="A78" s="1459" t="s">
        <v>181</v>
      </c>
      <c r="B78" s="1678" t="s">
        <v>411</v>
      </c>
      <c r="C78" s="1455"/>
      <c r="D78" s="1431"/>
      <c r="E78" s="1431"/>
      <c r="F78" s="1432"/>
      <c r="G78" s="1501">
        <v>3</v>
      </c>
      <c r="H78" s="1502">
        <f>G78*30</f>
        <v>90</v>
      </c>
      <c r="I78" s="285"/>
      <c r="J78" s="56"/>
      <c r="K78" s="56"/>
      <c r="L78" s="56"/>
      <c r="M78" s="284"/>
      <c r="N78" s="1433"/>
      <c r="O78" s="458"/>
      <c r="P78" s="463"/>
      <c r="Q78" s="544"/>
      <c r="R78" s="462"/>
      <c r="S78" s="463"/>
      <c r="U78" s="1446"/>
    </row>
    <row r="79" spans="1:21" ht="31.5">
      <c r="A79" s="1681" t="s">
        <v>183</v>
      </c>
      <c r="B79" s="1679" t="s">
        <v>412</v>
      </c>
      <c r="C79" s="1436"/>
      <c r="D79" s="1437"/>
      <c r="E79" s="1437"/>
      <c r="F79" s="1438"/>
      <c r="G79" s="1447">
        <v>4</v>
      </c>
      <c r="H79" s="217">
        <f>G79*30</f>
        <v>120</v>
      </c>
      <c r="I79" s="118"/>
      <c r="J79" s="7"/>
      <c r="K79" s="7"/>
      <c r="L79" s="7"/>
      <c r="M79" s="117"/>
      <c r="N79" s="1434"/>
      <c r="O79" s="141"/>
      <c r="P79" s="1435"/>
      <c r="Q79" s="547"/>
      <c r="R79" s="548"/>
      <c r="S79" s="1435"/>
      <c r="U79" s="336"/>
    </row>
    <row r="80" spans="1:21" ht="32.25" thickBot="1">
      <c r="A80" s="1682" t="s">
        <v>187</v>
      </c>
      <c r="B80" s="1680" t="s">
        <v>413</v>
      </c>
      <c r="C80" s="1510"/>
      <c r="D80" s="51" t="s">
        <v>370</v>
      </c>
      <c r="E80" s="51"/>
      <c r="F80" s="1673"/>
      <c r="G80" s="1674">
        <v>4</v>
      </c>
      <c r="H80" s="1675">
        <f>G80*30</f>
        <v>120</v>
      </c>
      <c r="I80" s="1510">
        <v>30</v>
      </c>
      <c r="J80" s="51"/>
      <c r="K80" s="51"/>
      <c r="L80" s="51">
        <v>30</v>
      </c>
      <c r="M80" s="1676">
        <v>60</v>
      </c>
      <c r="N80" s="1439"/>
      <c r="O80" s="1440"/>
      <c r="P80" s="1677"/>
      <c r="Q80" s="556"/>
      <c r="R80" s="557"/>
      <c r="S80" s="1677"/>
      <c r="U80" s="336"/>
    </row>
    <row r="81" spans="1:21" ht="15.75" customHeight="1">
      <c r="A81" s="2271" t="s">
        <v>414</v>
      </c>
      <c r="B81" s="2272"/>
      <c r="C81" s="2272"/>
      <c r="D81" s="2272"/>
      <c r="E81" s="2272"/>
      <c r="F81" s="2272"/>
      <c r="G81" s="1500">
        <f>G78+G79+G80</f>
        <v>11</v>
      </c>
      <c r="H81" s="150">
        <f>H78+H79+H80</f>
        <v>330</v>
      </c>
      <c r="I81" s="120"/>
      <c r="J81" s="187"/>
      <c r="K81" s="187"/>
      <c r="L81" s="187"/>
      <c r="M81" s="1670"/>
      <c r="N81" s="1505"/>
      <c r="O81" s="1531"/>
      <c r="P81" s="1671"/>
      <c r="Q81" s="1638"/>
      <c r="R81" s="1531"/>
      <c r="S81" s="1671"/>
      <c r="U81" s="336"/>
    </row>
    <row r="82" spans="1:21" ht="15.75" customHeight="1">
      <c r="A82" s="2266" t="s">
        <v>406</v>
      </c>
      <c r="B82" s="2267"/>
      <c r="C82" s="2267"/>
      <c r="D82" s="2267"/>
      <c r="E82" s="2267"/>
      <c r="F82" s="2267"/>
      <c r="G82" s="1454">
        <f>G78+G79</f>
        <v>7</v>
      </c>
      <c r="H82" s="165">
        <f>H78+H79</f>
        <v>210</v>
      </c>
      <c r="I82" s="118"/>
      <c r="J82" s="7"/>
      <c r="K82" s="7"/>
      <c r="L82" s="7"/>
      <c r="M82" s="1429"/>
      <c r="N82" s="1444"/>
      <c r="O82" s="1424"/>
      <c r="P82" s="1425"/>
      <c r="Q82" s="1427"/>
      <c r="R82" s="1424"/>
      <c r="S82" s="1425"/>
      <c r="U82" s="336"/>
    </row>
    <row r="83" spans="1:21" ht="16.5" customHeight="1" thickBot="1">
      <c r="A83" s="1836" t="s">
        <v>407</v>
      </c>
      <c r="B83" s="1837"/>
      <c r="C83" s="1837"/>
      <c r="D83" s="1837"/>
      <c r="E83" s="1837"/>
      <c r="F83" s="1838"/>
      <c r="G83" s="536">
        <f>G80</f>
        <v>4</v>
      </c>
      <c r="H83" s="1509">
        <f>H80</f>
        <v>120</v>
      </c>
      <c r="I83" s="1510"/>
      <c r="J83" s="51"/>
      <c r="K83" s="51"/>
      <c r="L83" s="51"/>
      <c r="M83" s="1430"/>
      <c r="N83" s="1493"/>
      <c r="O83" s="1492"/>
      <c r="P83" s="1426"/>
      <c r="Q83" s="1517"/>
      <c r="R83" s="1492"/>
      <c r="S83" s="1426"/>
      <c r="U83" s="336"/>
    </row>
    <row r="84" spans="1:21" ht="13.5" customHeight="1" thickBot="1">
      <c r="A84" s="2276" t="s">
        <v>415</v>
      </c>
      <c r="B84" s="2277"/>
      <c r="C84" s="2277"/>
      <c r="D84" s="2277"/>
      <c r="E84" s="2277"/>
      <c r="F84" s="2277"/>
      <c r="G84" s="2277"/>
      <c r="H84" s="2277"/>
      <c r="I84" s="2277"/>
      <c r="J84" s="2277"/>
      <c r="K84" s="2277"/>
      <c r="L84" s="2277"/>
      <c r="M84" s="2277"/>
      <c r="N84" s="2277"/>
      <c r="O84" s="2277"/>
      <c r="P84" s="2277"/>
      <c r="Q84" s="2277"/>
      <c r="R84" s="2277"/>
      <c r="S84" s="2278"/>
      <c r="U84" s="336"/>
    </row>
    <row r="85" spans="1:21" ht="15.75" customHeight="1" thickBot="1">
      <c r="A85" s="1450" t="s">
        <v>416</v>
      </c>
      <c r="B85" s="1511" t="s">
        <v>417</v>
      </c>
      <c r="C85" s="1512"/>
      <c r="D85" s="1513"/>
      <c r="E85" s="1514"/>
      <c r="F85" s="1515"/>
      <c r="G85" s="214">
        <v>9</v>
      </c>
      <c r="H85" s="1687">
        <f>G85*30</f>
        <v>270</v>
      </c>
      <c r="I85" s="1688"/>
      <c r="J85" s="1672"/>
      <c r="K85" s="1688"/>
      <c r="L85" s="1672"/>
      <c r="M85" s="1516"/>
      <c r="N85" s="1516"/>
      <c r="O85" s="1530"/>
      <c r="P85" s="1506"/>
      <c r="Q85" s="1506"/>
      <c r="R85" s="1506"/>
      <c r="S85" s="1506"/>
      <c r="U85" s="336"/>
    </row>
    <row r="86" spans="1:21" ht="16.5" customHeight="1" thickBot="1">
      <c r="A86" s="2279" t="s">
        <v>418</v>
      </c>
      <c r="B86" s="2280"/>
      <c r="C86" s="2280"/>
      <c r="D86" s="2280"/>
      <c r="E86" s="2280"/>
      <c r="F86" s="2280"/>
      <c r="G86" s="1686">
        <f>G85</f>
        <v>9</v>
      </c>
      <c r="H86" s="1686">
        <f>H85</f>
        <v>270</v>
      </c>
      <c r="I86" s="1672"/>
      <c r="J86" s="1689"/>
      <c r="K86" s="1688"/>
      <c r="L86" s="1689"/>
      <c r="M86" s="425"/>
      <c r="N86" s="425"/>
      <c r="O86" s="1506"/>
      <c r="P86" s="1506"/>
      <c r="Q86" s="1506"/>
      <c r="R86" s="1506"/>
      <c r="S86" s="1506"/>
      <c r="U86" s="336"/>
    </row>
    <row r="87" spans="1:21" ht="18.75" customHeight="1" thickBot="1">
      <c r="A87" s="2255" t="s">
        <v>406</v>
      </c>
      <c r="B87" s="2256"/>
      <c r="C87" s="2256"/>
      <c r="D87" s="2256"/>
      <c r="E87" s="2256"/>
      <c r="F87" s="2256"/>
      <c r="G87" s="1683">
        <v>0</v>
      </c>
      <c r="H87" s="1683">
        <v>0</v>
      </c>
      <c r="I87" s="1448"/>
      <c r="J87" s="1448"/>
      <c r="K87" s="1448"/>
      <c r="L87" s="1448"/>
      <c r="M87" s="1448"/>
      <c r="N87" s="1639"/>
      <c r="O87" s="1499"/>
      <c r="P87" s="1452"/>
      <c r="Q87" s="1684"/>
      <c r="R87" s="1685"/>
      <c r="S87" s="1452"/>
      <c r="U87" s="1446"/>
    </row>
    <row r="88" spans="1:21" ht="15.75" customHeight="1" thickBot="1">
      <c r="A88" s="1836" t="s">
        <v>407</v>
      </c>
      <c r="B88" s="1837"/>
      <c r="C88" s="1837"/>
      <c r="D88" s="1837"/>
      <c r="E88" s="1837"/>
      <c r="F88" s="1838"/>
      <c r="G88" s="230">
        <f>G85</f>
        <v>9</v>
      </c>
      <c r="H88" s="230">
        <f>H85</f>
        <v>270</v>
      </c>
      <c r="I88" s="425"/>
      <c r="J88" s="219"/>
      <c r="K88" s="219"/>
      <c r="L88" s="219"/>
      <c r="M88" s="425"/>
      <c r="N88" s="1449"/>
      <c r="O88" s="1460"/>
      <c r="P88" s="1452"/>
      <c r="Q88" s="1428"/>
      <c r="R88" s="1428"/>
      <c r="S88" s="1451"/>
      <c r="U88" s="1446"/>
    </row>
    <row r="89" spans="1:21" ht="21.75" customHeight="1" thickBot="1">
      <c r="A89" s="2281" t="s">
        <v>419</v>
      </c>
      <c r="B89" s="2282"/>
      <c r="C89" s="2282"/>
      <c r="D89" s="2282"/>
      <c r="E89" s="2282"/>
      <c r="F89" s="2283"/>
      <c r="G89" s="230">
        <f aca="true" t="shared" si="8" ref="G89:H91">G49+G74+G81+G86</f>
        <v>132.5</v>
      </c>
      <c r="H89" s="230">
        <f t="shared" si="8"/>
        <v>3975</v>
      </c>
      <c r="I89" s="1497"/>
      <c r="J89" s="1498"/>
      <c r="K89" s="1498"/>
      <c r="L89" s="1498"/>
      <c r="M89" s="1497"/>
      <c r="N89" s="1450"/>
      <c r="O89" s="1460"/>
      <c r="P89" s="1499"/>
      <c r="Q89" s="1460"/>
      <c r="R89" s="1428"/>
      <c r="S89" s="1451"/>
      <c r="U89" s="1446"/>
    </row>
    <row r="90" spans="1:21" ht="21" customHeight="1" thickBot="1">
      <c r="A90" s="2266" t="s">
        <v>406</v>
      </c>
      <c r="B90" s="2267"/>
      <c r="C90" s="2267"/>
      <c r="D90" s="2267"/>
      <c r="E90" s="2267"/>
      <c r="F90" s="2267"/>
      <c r="G90" s="230">
        <f t="shared" si="8"/>
        <v>72</v>
      </c>
      <c r="H90" s="230">
        <f t="shared" si="8"/>
        <v>2160</v>
      </c>
      <c r="I90" s="1497"/>
      <c r="J90" s="1498"/>
      <c r="K90" s="1498"/>
      <c r="L90" s="1498"/>
      <c r="M90" s="1497"/>
      <c r="N90" s="1450"/>
      <c r="O90" s="1460"/>
      <c r="P90" s="1499"/>
      <c r="Q90" s="1460"/>
      <c r="R90" s="1428"/>
      <c r="S90" s="1451"/>
      <c r="U90" s="1446"/>
    </row>
    <row r="91" spans="1:21" ht="21" customHeight="1" thickBot="1">
      <c r="A91" s="1836" t="s">
        <v>407</v>
      </c>
      <c r="B91" s="1837"/>
      <c r="C91" s="1837"/>
      <c r="D91" s="1837"/>
      <c r="E91" s="1837"/>
      <c r="F91" s="1838"/>
      <c r="G91" s="230">
        <f t="shared" si="8"/>
        <v>60.5</v>
      </c>
      <c r="H91" s="230">
        <f t="shared" si="8"/>
        <v>1815</v>
      </c>
      <c r="I91" s="230">
        <f>I51+I76+I83+I88</f>
        <v>637</v>
      </c>
      <c r="J91" s="230">
        <f>J51+J76+J83+J88</f>
        <v>324</v>
      </c>
      <c r="K91" s="230">
        <f>K51+K76+K83+K88</f>
        <v>138</v>
      </c>
      <c r="L91" s="230">
        <f>L51+L76+L83+L88</f>
        <v>175</v>
      </c>
      <c r="M91" s="230">
        <f>M51+M76+M83+M88</f>
        <v>788</v>
      </c>
      <c r="N91" s="1497">
        <f aca="true" t="shared" si="9" ref="N91:S91">N51+N76</f>
        <v>24</v>
      </c>
      <c r="O91" s="1497">
        <f t="shared" si="9"/>
        <v>10</v>
      </c>
      <c r="P91" s="1497">
        <f t="shared" si="9"/>
        <v>12</v>
      </c>
      <c r="Q91" s="1497">
        <f t="shared" si="9"/>
        <v>2</v>
      </c>
      <c r="R91" s="425">
        <f t="shared" si="9"/>
        <v>2</v>
      </c>
      <c r="S91" s="425">
        <f t="shared" si="9"/>
        <v>2</v>
      </c>
      <c r="U91" s="1446"/>
    </row>
    <row r="92" spans="1:21" ht="15.75" customHeight="1" thickBot="1">
      <c r="A92" s="1494"/>
      <c r="B92" s="1495"/>
      <c r="C92" s="1495"/>
      <c r="D92" s="1495"/>
      <c r="E92" s="1495"/>
      <c r="F92" s="1496"/>
      <c r="G92" s="230"/>
      <c r="H92" s="230"/>
      <c r="I92" s="1497"/>
      <c r="J92" s="1498"/>
      <c r="K92" s="1498"/>
      <c r="L92" s="1498"/>
      <c r="M92" s="1497"/>
      <c r="N92" s="1450"/>
      <c r="O92" s="1460"/>
      <c r="P92" s="1499"/>
      <c r="Q92" s="1460"/>
      <c r="R92" s="1428"/>
      <c r="S92" s="1451"/>
      <c r="U92" s="1446"/>
    </row>
    <row r="93" spans="1:20" ht="15.75" customHeight="1" thickBot="1">
      <c r="A93" s="2273" t="s">
        <v>387</v>
      </c>
      <c r="B93" s="2274"/>
      <c r="C93" s="2274"/>
      <c r="D93" s="2274"/>
      <c r="E93" s="2274"/>
      <c r="F93" s="2274"/>
      <c r="G93" s="2274"/>
      <c r="H93" s="2274"/>
      <c r="I93" s="2274"/>
      <c r="J93" s="2274"/>
      <c r="K93" s="2274"/>
      <c r="L93" s="2274"/>
      <c r="M93" s="2274"/>
      <c r="N93" s="2274"/>
      <c r="O93" s="2274"/>
      <c r="P93" s="2274"/>
      <c r="Q93" s="2274"/>
      <c r="R93" s="2274"/>
      <c r="S93" s="2275"/>
      <c r="T93" s="336" t="e">
        <f>M93/H93</f>
        <v>#DIV/0!</v>
      </c>
    </row>
    <row r="94" spans="1:20" ht="15.75" customHeight="1" thickBot="1">
      <c r="A94" s="1816" t="s">
        <v>477</v>
      </c>
      <c r="B94" s="2287"/>
      <c r="C94" s="2287"/>
      <c r="D94" s="2287"/>
      <c r="E94" s="2287"/>
      <c r="F94" s="2287"/>
      <c r="G94" s="2287"/>
      <c r="H94" s="2287"/>
      <c r="I94" s="2287"/>
      <c r="J94" s="2287"/>
      <c r="K94" s="2287"/>
      <c r="L94" s="2287"/>
      <c r="M94" s="2287"/>
      <c r="N94" s="2287"/>
      <c r="O94" s="2287"/>
      <c r="P94" s="2287"/>
      <c r="Q94" s="2287"/>
      <c r="R94" s="2287"/>
      <c r="S94" s="2288"/>
      <c r="T94" s="336" t="e">
        <f>M94/H94</f>
        <v>#DIV/0!</v>
      </c>
    </row>
    <row r="95" spans="1:19" s="1534" customFormat="1" ht="31.5">
      <c r="A95" s="1690" t="s">
        <v>486</v>
      </c>
      <c r="B95" s="1787" t="s">
        <v>531</v>
      </c>
      <c r="C95" s="1701"/>
      <c r="D95" s="1702"/>
      <c r="E95" s="1703"/>
      <c r="F95" s="1704"/>
      <c r="G95" s="1710">
        <f>G96+G97</f>
        <v>7</v>
      </c>
      <c r="H95" s="2454">
        <f aca="true" t="shared" si="10" ref="H95:H130">G95*30</f>
        <v>210</v>
      </c>
      <c r="I95" s="2455"/>
      <c r="J95" s="2456"/>
      <c r="K95" s="2457"/>
      <c r="L95" s="2457"/>
      <c r="M95" s="2458"/>
      <c r="N95" s="2459"/>
      <c r="O95" s="2460"/>
      <c r="P95" s="2461"/>
      <c r="Q95" s="2462"/>
      <c r="R95" s="2463"/>
      <c r="S95" s="2464"/>
    </row>
    <row r="96" spans="1:34" s="1534" customFormat="1" ht="13.5" customHeight="1">
      <c r="A96" s="1691"/>
      <c r="B96" s="1654" t="s">
        <v>399</v>
      </c>
      <c r="C96" s="1577"/>
      <c r="D96" s="1572"/>
      <c r="E96" s="1652"/>
      <c r="F96" s="1653"/>
      <c r="G96" s="1776">
        <v>4</v>
      </c>
      <c r="H96" s="2465">
        <f t="shared" si="10"/>
        <v>120</v>
      </c>
      <c r="I96" s="2466"/>
      <c r="J96" s="2399"/>
      <c r="K96" s="2467"/>
      <c r="L96" s="2467"/>
      <c r="M96" s="2468"/>
      <c r="N96" s="2469"/>
      <c r="O96" s="2470"/>
      <c r="P96" s="2471"/>
      <c r="Q96" s="2472"/>
      <c r="R96" s="2473"/>
      <c r="S96" s="2474"/>
      <c r="Y96" s="1765"/>
      <c r="Z96" s="1765"/>
      <c r="AA96" s="1765"/>
      <c r="AB96" s="1765"/>
      <c r="AC96" s="1765"/>
      <c r="AD96" s="1765"/>
      <c r="AE96" s="1765"/>
      <c r="AF96" s="1765"/>
      <c r="AG96" s="1765"/>
      <c r="AH96" s="1765"/>
    </row>
    <row r="97" spans="1:34" s="1534" customFormat="1" ht="13.5" customHeight="1">
      <c r="A97" s="1691"/>
      <c r="B97" s="1654" t="s">
        <v>34</v>
      </c>
      <c r="C97" s="1577"/>
      <c r="D97" s="1572" t="s">
        <v>122</v>
      </c>
      <c r="E97" s="1652"/>
      <c r="F97" s="1653"/>
      <c r="G97" s="1776">
        <v>3</v>
      </c>
      <c r="H97" s="2465">
        <f t="shared" si="10"/>
        <v>90</v>
      </c>
      <c r="I97" s="2466" t="s">
        <v>117</v>
      </c>
      <c r="J97" s="2399" t="s">
        <v>45</v>
      </c>
      <c r="K97" s="2467"/>
      <c r="L97" s="2467">
        <v>15</v>
      </c>
      <c r="M97" s="2468">
        <f>H97-I97</f>
        <v>60</v>
      </c>
      <c r="N97" s="2469"/>
      <c r="O97" s="2470"/>
      <c r="P97" s="2471"/>
      <c r="Q97" s="2472">
        <v>2</v>
      </c>
      <c r="R97" s="2473"/>
      <c r="S97" s="2474"/>
      <c r="Y97" s="1765"/>
      <c r="Z97" s="2296"/>
      <c r="AA97" s="2296"/>
      <c r="AB97" s="2296"/>
      <c r="AC97" s="2296"/>
      <c r="AD97" s="1765"/>
      <c r="AE97" s="1765"/>
      <c r="AF97" s="1765"/>
      <c r="AG97" s="1765"/>
      <c r="AH97" s="1765"/>
    </row>
    <row r="98" spans="1:34" s="1534" customFormat="1" ht="13.5" customHeight="1">
      <c r="A98" s="1691" t="s">
        <v>487</v>
      </c>
      <c r="B98" s="1788" t="s">
        <v>156</v>
      </c>
      <c r="C98" s="1573"/>
      <c r="D98" s="1578"/>
      <c r="E98" s="1612"/>
      <c r="F98" s="1576"/>
      <c r="G98" s="1711">
        <f>G99+G100</f>
        <v>7</v>
      </c>
      <c r="H98" s="2475">
        <f t="shared" si="10"/>
        <v>210</v>
      </c>
      <c r="I98" s="2414"/>
      <c r="J98" s="6"/>
      <c r="K98" s="6"/>
      <c r="L98" s="6"/>
      <c r="M98" s="169"/>
      <c r="N98" s="405"/>
      <c r="O98" s="1424"/>
      <c r="P98" s="2476"/>
      <c r="Q98" s="2413"/>
      <c r="R98" s="408"/>
      <c r="S98" s="406"/>
      <c r="Y98" s="1765"/>
      <c r="Z98" s="1765"/>
      <c r="AA98" s="1765"/>
      <c r="AB98" s="1765"/>
      <c r="AC98" s="1765"/>
      <c r="AD98" s="1765"/>
      <c r="AE98" s="1765"/>
      <c r="AF98" s="1765"/>
      <c r="AG98" s="1765"/>
      <c r="AH98" s="1765"/>
    </row>
    <row r="99" spans="1:34" s="1534" customFormat="1" ht="13.5" customHeight="1">
      <c r="A99" s="1691"/>
      <c r="B99" s="1654" t="s">
        <v>399</v>
      </c>
      <c r="C99" s="1573"/>
      <c r="D99" s="1578"/>
      <c r="E99" s="1612"/>
      <c r="F99" s="1655"/>
      <c r="G99" s="1711">
        <v>4</v>
      </c>
      <c r="H99" s="2475">
        <f t="shared" si="10"/>
        <v>120</v>
      </c>
      <c r="I99" s="2414"/>
      <c r="J99" s="6"/>
      <c r="K99" s="6"/>
      <c r="L99" s="6"/>
      <c r="M99" s="169"/>
      <c r="N99" s="405"/>
      <c r="O99" s="1424"/>
      <c r="P99" s="2476"/>
      <c r="Q99" s="2413"/>
      <c r="R99" s="408"/>
      <c r="S99" s="406"/>
      <c r="Y99" s="1765"/>
      <c r="Z99" s="1765"/>
      <c r="AA99" s="1766"/>
      <c r="AB99" s="1765"/>
      <c r="AC99" s="1765"/>
      <c r="AD99" s="1765"/>
      <c r="AE99" s="1765"/>
      <c r="AF99" s="1765"/>
      <c r="AG99" s="1765"/>
      <c r="AH99" s="1765"/>
    </row>
    <row r="100" spans="1:34" s="1534" customFormat="1" ht="13.5" customHeight="1">
      <c r="A100" s="1691"/>
      <c r="B100" s="1654" t="s">
        <v>34</v>
      </c>
      <c r="C100" s="1573" t="s">
        <v>367</v>
      </c>
      <c r="D100" s="1578"/>
      <c r="E100" s="1612"/>
      <c r="F100" s="1655"/>
      <c r="G100" s="1711">
        <v>3</v>
      </c>
      <c r="H100" s="2475">
        <f t="shared" si="10"/>
        <v>90</v>
      </c>
      <c r="I100" s="2420">
        <f>J100+K100+L100</f>
        <v>45</v>
      </c>
      <c r="J100" s="6" t="s">
        <v>114</v>
      </c>
      <c r="K100" s="6" t="s">
        <v>28</v>
      </c>
      <c r="L100" s="6" t="s">
        <v>28</v>
      </c>
      <c r="M100" s="169">
        <f>H100-I100</f>
        <v>45</v>
      </c>
      <c r="N100" s="405"/>
      <c r="O100" s="1424">
        <v>5</v>
      </c>
      <c r="P100" s="2476"/>
      <c r="Q100" s="2413"/>
      <c r="R100" s="408"/>
      <c r="S100" s="406"/>
      <c r="W100" s="1763"/>
      <c r="Y100" s="1765"/>
      <c r="Z100" s="1765"/>
      <c r="AA100" s="1765"/>
      <c r="AB100" s="1765"/>
      <c r="AC100" s="1765"/>
      <c r="AD100" s="1765"/>
      <c r="AE100" s="1766"/>
      <c r="AF100" s="1765"/>
      <c r="AG100" s="1766"/>
      <c r="AH100" s="1765"/>
    </row>
    <row r="101" spans="1:34" s="1534" customFormat="1" ht="13.5" customHeight="1">
      <c r="A101" s="1691" t="s">
        <v>488</v>
      </c>
      <c r="B101" s="1656" t="s">
        <v>38</v>
      </c>
      <c r="C101" s="1584"/>
      <c r="D101" s="1578"/>
      <c r="E101" s="1612"/>
      <c r="F101" s="1576"/>
      <c r="G101" s="1711">
        <f>G102+G103</f>
        <v>7</v>
      </c>
      <c r="H101" s="2475">
        <f t="shared" si="10"/>
        <v>210</v>
      </c>
      <c r="I101" s="2414"/>
      <c r="J101" s="378"/>
      <c r="K101" s="378"/>
      <c r="L101" s="378"/>
      <c r="M101" s="468"/>
      <c r="N101" s="405"/>
      <c r="O101" s="1424"/>
      <c r="P101" s="2476"/>
      <c r="Q101" s="407"/>
      <c r="R101" s="408"/>
      <c r="S101" s="406"/>
      <c r="Y101" s="1765"/>
      <c r="Z101" s="1765"/>
      <c r="AA101" s="1765"/>
      <c r="AB101" s="1765"/>
      <c r="AC101" s="1765"/>
      <c r="AD101" s="1765"/>
      <c r="AE101" s="1765"/>
      <c r="AF101" s="1765"/>
      <c r="AG101" s="1765"/>
      <c r="AH101" s="1765"/>
    </row>
    <row r="102" spans="1:34" s="1534" customFormat="1" ht="13.5" customHeight="1">
      <c r="A102" s="1691"/>
      <c r="B102" s="1654" t="s">
        <v>399</v>
      </c>
      <c r="C102" s="1584"/>
      <c r="D102" s="1578"/>
      <c r="E102" s="1612"/>
      <c r="F102" s="1576"/>
      <c r="G102" s="1711">
        <v>4</v>
      </c>
      <c r="H102" s="2475">
        <f t="shared" si="10"/>
        <v>120</v>
      </c>
      <c r="I102" s="2414"/>
      <c r="J102" s="378"/>
      <c r="K102" s="378"/>
      <c r="L102" s="378"/>
      <c r="M102" s="468"/>
      <c r="N102" s="405"/>
      <c r="O102" s="1424"/>
      <c r="P102" s="2476"/>
      <c r="Q102" s="407"/>
      <c r="R102" s="408"/>
      <c r="S102" s="406"/>
      <c r="Y102" s="1765"/>
      <c r="Z102" s="2296"/>
      <c r="AA102" s="2296"/>
      <c r="AB102" s="2296"/>
      <c r="AC102" s="2296"/>
      <c r="AD102" s="1765"/>
      <c r="AE102" s="1765"/>
      <c r="AF102" s="1765"/>
      <c r="AG102" s="1765"/>
      <c r="AH102" s="1765"/>
    </row>
    <row r="103" spans="1:34" s="1534" customFormat="1" ht="13.5" customHeight="1">
      <c r="A103" s="1691"/>
      <c r="B103" s="1654" t="s">
        <v>34</v>
      </c>
      <c r="C103" s="1584"/>
      <c r="D103" s="1578" t="s">
        <v>367</v>
      </c>
      <c r="E103" s="1612"/>
      <c r="F103" s="1576"/>
      <c r="G103" s="1711">
        <v>3</v>
      </c>
      <c r="H103" s="2475">
        <f t="shared" si="10"/>
        <v>90</v>
      </c>
      <c r="I103" s="2477">
        <v>36</v>
      </c>
      <c r="J103" s="379" t="s">
        <v>113</v>
      </c>
      <c r="K103" s="378"/>
      <c r="L103" s="379" t="s">
        <v>113</v>
      </c>
      <c r="M103" s="169">
        <f>H103-I103</f>
        <v>54</v>
      </c>
      <c r="N103" s="2413"/>
      <c r="O103" s="1424">
        <f>I103/9</f>
        <v>4</v>
      </c>
      <c r="P103" s="2476"/>
      <c r="Q103" s="407"/>
      <c r="R103" s="408"/>
      <c r="S103" s="406"/>
      <c r="Y103" s="1765"/>
      <c r="Z103" s="1765"/>
      <c r="AA103" s="1766"/>
      <c r="AB103" s="1765"/>
      <c r="AC103" s="1765"/>
      <c r="AD103" s="1765"/>
      <c r="AE103" s="1766"/>
      <c r="AF103" s="1765"/>
      <c r="AG103" s="1766"/>
      <c r="AH103" s="1765"/>
    </row>
    <row r="104" spans="1:34" s="1534" customFormat="1" ht="31.5">
      <c r="A104" s="1691" t="s">
        <v>489</v>
      </c>
      <c r="B104" s="1788" t="s">
        <v>532</v>
      </c>
      <c r="C104" s="1573"/>
      <c r="D104" s="1578"/>
      <c r="E104" s="1657"/>
      <c r="F104" s="1705"/>
      <c r="G104" s="1711">
        <f>G105+G106</f>
        <v>7</v>
      </c>
      <c r="H104" s="2478">
        <f t="shared" si="10"/>
        <v>210</v>
      </c>
      <c r="I104" s="2415"/>
      <c r="J104" s="379"/>
      <c r="K104" s="378"/>
      <c r="L104" s="6"/>
      <c r="M104" s="169"/>
      <c r="N104" s="405"/>
      <c r="O104" s="1424"/>
      <c r="P104" s="2476"/>
      <c r="Q104" s="407"/>
      <c r="R104" s="408"/>
      <c r="S104" s="406"/>
      <c r="T104" s="1534">
        <f>M104/H104</f>
        <v>0</v>
      </c>
      <c r="W104" s="1544"/>
      <c r="X104" s="1544"/>
      <c r="Y104" s="1765"/>
      <c r="Z104" s="1765"/>
      <c r="AA104" s="1765"/>
      <c r="AB104" s="1765"/>
      <c r="AC104" s="1765"/>
      <c r="AD104" s="1765"/>
      <c r="AE104" s="1765"/>
      <c r="AF104" s="1765"/>
      <c r="AG104" s="1765"/>
      <c r="AH104" s="1765"/>
    </row>
    <row r="105" spans="1:34" s="1534" customFormat="1" ht="18">
      <c r="A105" s="1615"/>
      <c r="B105" s="1654" t="s">
        <v>399</v>
      </c>
      <c r="C105" s="1573"/>
      <c r="D105" s="1578"/>
      <c r="E105" s="1657"/>
      <c r="F105" s="1576"/>
      <c r="G105" s="1711">
        <v>4</v>
      </c>
      <c r="H105" s="2478">
        <f t="shared" si="10"/>
        <v>120</v>
      </c>
      <c r="I105" s="2415"/>
      <c r="J105" s="6"/>
      <c r="K105" s="378"/>
      <c r="L105" s="6"/>
      <c r="M105" s="169"/>
      <c r="N105" s="405"/>
      <c r="O105" s="1424"/>
      <c r="P105" s="2476"/>
      <c r="Q105" s="2413"/>
      <c r="R105" s="1424"/>
      <c r="S105" s="406"/>
      <c r="T105" s="1534">
        <f>M105/H105</f>
        <v>0</v>
      </c>
      <c r="W105" s="1544"/>
      <c r="X105" s="1544"/>
      <c r="Y105" s="1765"/>
      <c r="Z105" s="1765"/>
      <c r="AA105" s="1765"/>
      <c r="AB105" s="1765"/>
      <c r="AC105" s="1765"/>
      <c r="AD105" s="1765"/>
      <c r="AE105" s="1765"/>
      <c r="AF105" s="1765"/>
      <c r="AG105" s="1765"/>
      <c r="AH105" s="1765"/>
    </row>
    <row r="106" spans="1:34" s="1534" customFormat="1" ht="18">
      <c r="A106" s="1691"/>
      <c r="B106" s="1654" t="s">
        <v>34</v>
      </c>
      <c r="C106" s="1573" t="s">
        <v>368</v>
      </c>
      <c r="D106" s="1578"/>
      <c r="E106" s="1657"/>
      <c r="F106" s="1705"/>
      <c r="G106" s="1711">
        <v>3</v>
      </c>
      <c r="H106" s="2478">
        <f t="shared" si="10"/>
        <v>90</v>
      </c>
      <c r="I106" s="2415">
        <f>J106+K106+L106</f>
        <v>36</v>
      </c>
      <c r="J106" s="239">
        <v>18</v>
      </c>
      <c r="K106" s="378"/>
      <c r="L106" s="239">
        <v>18</v>
      </c>
      <c r="M106" s="169">
        <f>H106-I106</f>
        <v>54</v>
      </c>
      <c r="N106" s="405"/>
      <c r="O106" s="1424"/>
      <c r="P106" s="2418">
        <f>I106/9</f>
        <v>4</v>
      </c>
      <c r="Q106" s="2413"/>
      <c r="R106" s="1424"/>
      <c r="S106" s="406"/>
      <c r="T106" s="1534">
        <f>M106/H106</f>
        <v>0.6</v>
      </c>
      <c r="W106" s="1764"/>
      <c r="Y106" s="1765"/>
      <c r="Z106" s="1765"/>
      <c r="AA106" s="1766"/>
      <c r="AB106" s="1765"/>
      <c r="AC106" s="1765"/>
      <c r="AD106" s="1765"/>
      <c r="AE106" s="1765"/>
      <c r="AF106" s="1765"/>
      <c r="AG106" s="1765"/>
      <c r="AH106" s="1765"/>
    </row>
    <row r="107" spans="1:34" s="1534" customFormat="1" ht="29.25" customHeight="1">
      <c r="A107" s="1691" t="s">
        <v>490</v>
      </c>
      <c r="B107" s="1788" t="s">
        <v>161</v>
      </c>
      <c r="C107" s="1573"/>
      <c r="D107" s="1578"/>
      <c r="E107" s="1658"/>
      <c r="F107" s="1576"/>
      <c r="G107" s="1711">
        <f>G108+G109</f>
        <v>4</v>
      </c>
      <c r="H107" s="2478">
        <f t="shared" si="10"/>
        <v>120</v>
      </c>
      <c r="I107" s="2415"/>
      <c r="J107" s="379"/>
      <c r="K107" s="378"/>
      <c r="L107" s="6"/>
      <c r="M107" s="169"/>
      <c r="N107" s="405"/>
      <c r="O107" s="1424"/>
      <c r="P107" s="2418"/>
      <c r="Q107" s="2413"/>
      <c r="R107" s="1424"/>
      <c r="S107" s="406"/>
      <c r="T107" s="1534">
        <f>M107/H107</f>
        <v>0</v>
      </c>
      <c r="Y107" s="1765"/>
      <c r="Z107" s="1767"/>
      <c r="AA107" s="1765"/>
      <c r="AB107" s="1765"/>
      <c r="AC107" s="1765"/>
      <c r="AD107" s="1765"/>
      <c r="AE107" s="1765"/>
      <c r="AF107" s="1765"/>
      <c r="AG107" s="1765"/>
      <c r="AH107" s="1765"/>
    </row>
    <row r="108" spans="1:34" s="1534" customFormat="1" ht="18">
      <c r="A108" s="1691"/>
      <c r="B108" s="1654" t="s">
        <v>399</v>
      </c>
      <c r="C108" s="1573"/>
      <c r="D108" s="1578"/>
      <c r="E108" s="1658"/>
      <c r="F108" s="1576"/>
      <c r="G108" s="1711">
        <v>2</v>
      </c>
      <c r="H108" s="2478">
        <f t="shared" si="10"/>
        <v>60</v>
      </c>
      <c r="I108" s="2415"/>
      <c r="J108" s="379"/>
      <c r="K108" s="378"/>
      <c r="L108" s="6"/>
      <c r="M108" s="169"/>
      <c r="N108" s="405"/>
      <c r="O108" s="1424"/>
      <c r="P108" s="2418"/>
      <c r="Q108" s="2413"/>
      <c r="R108" s="1424"/>
      <c r="S108" s="406"/>
      <c r="Y108" s="1765"/>
      <c r="Z108" s="1765"/>
      <c r="AA108" s="1765"/>
      <c r="AB108" s="1765"/>
      <c r="AC108" s="1765"/>
      <c r="AD108" s="1765"/>
      <c r="AE108" s="1765"/>
      <c r="AF108" s="1765"/>
      <c r="AG108" s="1765"/>
      <c r="AH108" s="1765"/>
    </row>
    <row r="109" spans="1:23" s="1534" customFormat="1" ht="15.75">
      <c r="A109" s="1691"/>
      <c r="B109" s="1654" t="s">
        <v>34</v>
      </c>
      <c r="C109" s="1573"/>
      <c r="D109" s="1578" t="s">
        <v>367</v>
      </c>
      <c r="E109" s="1658"/>
      <c r="F109" s="1576"/>
      <c r="G109" s="1711">
        <v>2</v>
      </c>
      <c r="H109" s="2478">
        <f t="shared" si="10"/>
        <v>60</v>
      </c>
      <c r="I109" s="2415">
        <v>20</v>
      </c>
      <c r="J109" s="379" t="s">
        <v>319</v>
      </c>
      <c r="K109" s="378">
        <v>10</v>
      </c>
      <c r="L109" s="6"/>
      <c r="M109" s="169">
        <f>H109-I109</f>
        <v>40</v>
      </c>
      <c r="N109" s="405"/>
      <c r="O109" s="1424">
        <v>2</v>
      </c>
      <c r="P109" s="2418"/>
      <c r="Q109" s="2413"/>
      <c r="R109" s="1424"/>
      <c r="S109" s="406"/>
      <c r="W109" s="1764"/>
    </row>
    <row r="110" spans="1:32" s="1534" customFormat="1" ht="49.5" customHeight="1">
      <c r="A110" s="1691" t="s">
        <v>491</v>
      </c>
      <c r="B110" s="1696" t="s">
        <v>473</v>
      </c>
      <c r="C110" s="1573"/>
      <c r="D110" s="1578"/>
      <c r="E110" s="1657"/>
      <c r="F110" s="1705"/>
      <c r="G110" s="1711">
        <f>G111+G112</f>
        <v>9</v>
      </c>
      <c r="H110" s="2478">
        <f t="shared" si="10"/>
        <v>270</v>
      </c>
      <c r="I110" s="2415"/>
      <c r="J110" s="2479"/>
      <c r="K110" s="2479"/>
      <c r="L110" s="2479"/>
      <c r="M110" s="169"/>
      <c r="N110" s="405"/>
      <c r="O110" s="1424"/>
      <c r="P110" s="2476"/>
      <c r="Q110" s="2413"/>
      <c r="R110" s="1424"/>
      <c r="S110" s="406"/>
      <c r="T110" s="1534">
        <f aca="true" t="shared" si="11" ref="T110:T127">M110/H110</f>
        <v>0</v>
      </c>
      <c r="U110" s="1533"/>
      <c r="Z110" s="1773"/>
      <c r="AA110" s="1774"/>
      <c r="AB110" s="1773"/>
      <c r="AC110" s="1774"/>
      <c r="AD110" s="1774"/>
      <c r="AE110" s="1773"/>
      <c r="AF110" s="1765"/>
    </row>
    <row r="111" spans="1:32" s="1534" customFormat="1" ht="18">
      <c r="A111" s="1691"/>
      <c r="B111" s="1654" t="s">
        <v>399</v>
      </c>
      <c r="C111" s="1573"/>
      <c r="D111" s="1578"/>
      <c r="E111" s="1657"/>
      <c r="F111" s="1576"/>
      <c r="G111" s="1711">
        <v>6</v>
      </c>
      <c r="H111" s="2478">
        <f t="shared" si="10"/>
        <v>180</v>
      </c>
      <c r="I111" s="2415"/>
      <c r="J111" s="6"/>
      <c r="K111" s="6"/>
      <c r="L111" s="6"/>
      <c r="M111" s="169"/>
      <c r="N111" s="405"/>
      <c r="O111" s="1424"/>
      <c r="P111" s="2476"/>
      <c r="Q111" s="2413"/>
      <c r="R111" s="408"/>
      <c r="S111" s="406"/>
      <c r="T111" s="1534">
        <f t="shared" si="11"/>
        <v>0</v>
      </c>
      <c r="U111" s="1533"/>
      <c r="Z111" s="1773"/>
      <c r="AA111" s="1775"/>
      <c r="AB111" s="1773"/>
      <c r="AC111" s="1773"/>
      <c r="AD111" s="1773"/>
      <c r="AE111" s="1773"/>
      <c r="AF111" s="1765"/>
    </row>
    <row r="112" spans="1:32" s="1534" customFormat="1" ht="18">
      <c r="A112" s="1691"/>
      <c r="B112" s="1654" t="s">
        <v>34</v>
      </c>
      <c r="C112" s="1573">
        <v>3</v>
      </c>
      <c r="D112" s="1578"/>
      <c r="E112" s="1657"/>
      <c r="F112" s="1705"/>
      <c r="G112" s="1711">
        <v>3</v>
      </c>
      <c r="H112" s="2478">
        <f t="shared" si="10"/>
        <v>90</v>
      </c>
      <c r="I112" s="2415">
        <f>J112+K112+L112</f>
        <v>60</v>
      </c>
      <c r="J112" s="379" t="s">
        <v>117</v>
      </c>
      <c r="K112" s="378">
        <v>15</v>
      </c>
      <c r="L112" s="6" t="s">
        <v>45</v>
      </c>
      <c r="M112" s="169">
        <f>H112-I112</f>
        <v>30</v>
      </c>
      <c r="N112" s="405"/>
      <c r="O112" s="1424"/>
      <c r="P112" s="2418"/>
      <c r="Q112" s="2413">
        <f>I112/15</f>
        <v>4</v>
      </c>
      <c r="R112" s="1424"/>
      <c r="S112" s="406"/>
      <c r="T112" s="1534">
        <f t="shared" si="11"/>
        <v>0.3333333333333333</v>
      </c>
      <c r="W112" s="1764"/>
      <c r="Z112" s="1773"/>
      <c r="AA112" s="1773"/>
      <c r="AB112" s="1773"/>
      <c r="AC112" s="1773"/>
      <c r="AD112" s="1773"/>
      <c r="AE112" s="1773"/>
      <c r="AF112" s="1765"/>
    </row>
    <row r="113" spans="1:32" s="1534" customFormat="1" ht="33.75" customHeight="1">
      <c r="A113" s="1691" t="s">
        <v>492</v>
      </c>
      <c r="B113" s="1696" t="s">
        <v>124</v>
      </c>
      <c r="C113" s="1573" t="s">
        <v>369</v>
      </c>
      <c r="D113" s="1578"/>
      <c r="E113" s="1658"/>
      <c r="F113" s="1706"/>
      <c r="G113" s="1711">
        <v>3</v>
      </c>
      <c r="H113" s="2478">
        <f>G113*30</f>
        <v>90</v>
      </c>
      <c r="I113" s="2415">
        <f>J113+K113+L113</f>
        <v>36</v>
      </c>
      <c r="J113" s="6" t="s">
        <v>113</v>
      </c>
      <c r="K113" s="6" t="s">
        <v>113</v>
      </c>
      <c r="L113" s="6"/>
      <c r="M113" s="169">
        <f>H113-I113</f>
        <v>54</v>
      </c>
      <c r="N113" s="405"/>
      <c r="O113" s="1424"/>
      <c r="P113" s="2418"/>
      <c r="Q113" s="2413"/>
      <c r="R113" s="1424">
        <f>I113/9</f>
        <v>4</v>
      </c>
      <c r="S113" s="406"/>
      <c r="T113" s="1534">
        <f t="shared" si="11"/>
        <v>0.6</v>
      </c>
      <c r="W113" s="1764"/>
      <c r="Z113" s="1773"/>
      <c r="AA113" s="1775"/>
      <c r="AB113" s="1773"/>
      <c r="AC113" s="1769"/>
      <c r="AD113" s="1769"/>
      <c r="AE113" s="1773"/>
      <c r="AF113" s="1765"/>
    </row>
    <row r="114" spans="1:32" s="1534" customFormat="1" ht="30.75" customHeight="1">
      <c r="A114" s="1691" t="s">
        <v>493</v>
      </c>
      <c r="B114" s="1696" t="s">
        <v>533</v>
      </c>
      <c r="C114" s="1573"/>
      <c r="D114" s="1578"/>
      <c r="E114" s="1657"/>
      <c r="F114" s="1576"/>
      <c r="G114" s="1711">
        <f>G115+G116</f>
        <v>4.5</v>
      </c>
      <c r="H114" s="2478">
        <f aca="true" t="shared" si="12" ref="H114:H120">G114*30</f>
        <v>135</v>
      </c>
      <c r="I114" s="2415"/>
      <c r="J114" s="378"/>
      <c r="K114" s="6"/>
      <c r="L114" s="6"/>
      <c r="M114" s="169"/>
      <c r="N114" s="405"/>
      <c r="O114" s="1424"/>
      <c r="P114" s="2476"/>
      <c r="Q114" s="2413"/>
      <c r="R114" s="408"/>
      <c r="S114" s="406"/>
      <c r="T114" s="1534">
        <f t="shared" si="11"/>
        <v>0</v>
      </c>
      <c r="Z114" s="1773"/>
      <c r="AA114" s="1773"/>
      <c r="AB114" s="1773"/>
      <c r="AC114" s="1773"/>
      <c r="AD114" s="1773"/>
      <c r="AE114" s="1773"/>
      <c r="AF114" s="1765"/>
    </row>
    <row r="115" spans="1:32" s="1534" customFormat="1" ht="18">
      <c r="A115" s="1691"/>
      <c r="B115" s="1654" t="s">
        <v>34</v>
      </c>
      <c r="C115" s="1573" t="s">
        <v>367</v>
      </c>
      <c r="D115" s="1578"/>
      <c r="E115" s="1657" t="s">
        <v>70</v>
      </c>
      <c r="F115" s="1705"/>
      <c r="G115" s="1711">
        <v>3</v>
      </c>
      <c r="H115" s="2478">
        <f t="shared" si="12"/>
        <v>90</v>
      </c>
      <c r="I115" s="2415">
        <f>J115+K115+L115</f>
        <v>36</v>
      </c>
      <c r="J115" s="6" t="s">
        <v>113</v>
      </c>
      <c r="K115" s="6" t="s">
        <v>113</v>
      </c>
      <c r="L115" s="6"/>
      <c r="M115" s="169">
        <f>H115-I115</f>
        <v>54</v>
      </c>
      <c r="N115" s="405"/>
      <c r="O115" s="1424">
        <f>I115/9</f>
        <v>4</v>
      </c>
      <c r="P115" s="2476"/>
      <c r="Q115" s="2413"/>
      <c r="R115" s="408"/>
      <c r="S115" s="406"/>
      <c r="T115" s="1534">
        <f t="shared" si="11"/>
        <v>0.6</v>
      </c>
      <c r="W115" s="1762"/>
      <c r="Z115" s="1773"/>
      <c r="AA115" s="1773"/>
      <c r="AB115" s="1773"/>
      <c r="AC115" s="1769"/>
      <c r="AD115" s="2297"/>
      <c r="AE115" s="2297"/>
      <c r="AF115" s="1765"/>
    </row>
    <row r="116" spans="1:32" s="1534" customFormat="1" ht="31.5">
      <c r="A116" s="1691" t="s">
        <v>494</v>
      </c>
      <c r="B116" s="1789" t="s">
        <v>534</v>
      </c>
      <c r="C116" s="1573"/>
      <c r="D116" s="1578"/>
      <c r="E116" s="1657"/>
      <c r="F116" s="1706" t="s">
        <v>368</v>
      </c>
      <c r="G116" s="1711">
        <v>1.5</v>
      </c>
      <c r="H116" s="2478">
        <f t="shared" si="12"/>
        <v>45</v>
      </c>
      <c r="I116" s="2415">
        <v>18</v>
      </c>
      <c r="J116" s="6"/>
      <c r="K116" s="6"/>
      <c r="L116" s="6" t="s">
        <v>113</v>
      </c>
      <c r="M116" s="169">
        <f>H116-I116</f>
        <v>27</v>
      </c>
      <c r="N116" s="405"/>
      <c r="O116" s="1424"/>
      <c r="P116" s="2418">
        <f>I116/9</f>
        <v>2</v>
      </c>
      <c r="Q116" s="2413"/>
      <c r="R116" s="408"/>
      <c r="S116" s="406"/>
      <c r="T116" s="1534">
        <f t="shared" si="11"/>
        <v>0.6</v>
      </c>
      <c r="Z116" s="1773"/>
      <c r="AA116" s="1773"/>
      <c r="AB116" s="1773"/>
      <c r="AC116" s="1773"/>
      <c r="AD116" s="1773"/>
      <c r="AE116" s="1773"/>
      <c r="AF116" s="1765"/>
    </row>
    <row r="117" spans="1:33" s="1534" customFormat="1" ht="47.25">
      <c r="A117" s="1691" t="s">
        <v>495</v>
      </c>
      <c r="B117" s="1788" t="s">
        <v>61</v>
      </c>
      <c r="C117" s="1573"/>
      <c r="D117" s="1578"/>
      <c r="E117" s="1657"/>
      <c r="F117" s="1705"/>
      <c r="G117" s="1711">
        <f>G118+G119+G120</f>
        <v>10.5</v>
      </c>
      <c r="H117" s="2478">
        <f t="shared" si="12"/>
        <v>315</v>
      </c>
      <c r="I117" s="2415"/>
      <c r="J117" s="6"/>
      <c r="K117" s="6"/>
      <c r="L117" s="6"/>
      <c r="M117" s="169"/>
      <c r="N117" s="405"/>
      <c r="O117" s="1424"/>
      <c r="P117" s="2476"/>
      <c r="Q117" s="2413"/>
      <c r="R117" s="408"/>
      <c r="S117" s="406"/>
      <c r="T117" s="1534">
        <f t="shared" si="11"/>
        <v>0</v>
      </c>
      <c r="AA117" s="1768"/>
      <c r="AB117" s="1768"/>
      <c r="AC117" s="1768"/>
      <c r="AD117" s="1768"/>
      <c r="AE117" s="1768"/>
      <c r="AF117" s="1768"/>
      <c r="AG117" s="1768"/>
    </row>
    <row r="118" spans="1:33" s="1534" customFormat="1" ht="18">
      <c r="A118" s="1691"/>
      <c r="B118" s="1654" t="s">
        <v>399</v>
      </c>
      <c r="C118" s="1573"/>
      <c r="D118" s="1578"/>
      <c r="E118" s="1657"/>
      <c r="F118" s="1576"/>
      <c r="G118" s="1711">
        <v>6</v>
      </c>
      <c r="H118" s="2478">
        <f t="shared" si="12"/>
        <v>180</v>
      </c>
      <c r="I118" s="2415"/>
      <c r="J118" s="6"/>
      <c r="K118" s="6"/>
      <c r="L118" s="6"/>
      <c r="M118" s="169"/>
      <c r="N118" s="405"/>
      <c r="O118" s="1424"/>
      <c r="P118" s="2476"/>
      <c r="Q118" s="407"/>
      <c r="R118" s="32"/>
      <c r="S118" s="406"/>
      <c r="T118" s="1534">
        <f t="shared" si="11"/>
        <v>0</v>
      </c>
      <c r="AA118" s="1771"/>
      <c r="AB118" s="1770"/>
      <c r="AC118" s="1770"/>
      <c r="AD118" s="1771"/>
      <c r="AE118" s="1765"/>
      <c r="AF118" s="1768"/>
      <c r="AG118" s="1768"/>
    </row>
    <row r="119" spans="1:33" s="1534" customFormat="1" ht="18">
      <c r="A119" s="1691"/>
      <c r="B119" s="1654" t="s">
        <v>34</v>
      </c>
      <c r="C119" s="1573" t="s">
        <v>368</v>
      </c>
      <c r="D119" s="1578"/>
      <c r="E119" s="1657"/>
      <c r="F119" s="1705"/>
      <c r="G119" s="1711">
        <v>3</v>
      </c>
      <c r="H119" s="2478">
        <f t="shared" si="12"/>
        <v>90</v>
      </c>
      <c r="I119" s="2415">
        <f>J119+K119+L119</f>
        <v>54</v>
      </c>
      <c r="J119" s="239">
        <v>18</v>
      </c>
      <c r="K119" s="239">
        <v>18</v>
      </c>
      <c r="L119" s="239">
        <v>18</v>
      </c>
      <c r="M119" s="169">
        <f>H119-I119</f>
        <v>36</v>
      </c>
      <c r="N119" s="405"/>
      <c r="O119" s="1424"/>
      <c r="P119" s="2418">
        <v>6</v>
      </c>
      <c r="Q119" s="2413"/>
      <c r="R119" s="32"/>
      <c r="S119" s="406"/>
      <c r="T119" s="1534">
        <f t="shared" si="11"/>
        <v>0.4</v>
      </c>
      <c r="AA119" s="1771"/>
      <c r="AB119" s="1771"/>
      <c r="AC119" s="1771"/>
      <c r="AD119" s="1771"/>
      <c r="AE119" s="1765"/>
      <c r="AF119" s="1768"/>
      <c r="AG119" s="1768"/>
    </row>
    <row r="120" spans="1:33" s="1534" customFormat="1" ht="47.25">
      <c r="A120" s="1691" t="s">
        <v>496</v>
      </c>
      <c r="B120" s="1788" t="s">
        <v>76</v>
      </c>
      <c r="C120" s="1573"/>
      <c r="D120" s="1578"/>
      <c r="E120" s="1658"/>
      <c r="F120" s="1706">
        <v>3</v>
      </c>
      <c r="G120" s="1711">
        <v>1.5</v>
      </c>
      <c r="H120" s="2478">
        <f t="shared" si="12"/>
        <v>45</v>
      </c>
      <c r="I120" s="2415">
        <f>J120+K120+L120</f>
        <v>15</v>
      </c>
      <c r="J120" s="6"/>
      <c r="K120" s="6"/>
      <c r="L120" s="239">
        <v>15</v>
      </c>
      <c r="M120" s="169">
        <f>H120-I120</f>
        <v>30</v>
      </c>
      <c r="N120" s="405"/>
      <c r="O120" s="1424"/>
      <c r="P120" s="2418"/>
      <c r="Q120" s="2413">
        <v>1</v>
      </c>
      <c r="R120" s="32"/>
      <c r="S120" s="406"/>
      <c r="T120" s="1534">
        <f t="shared" si="11"/>
        <v>0.6666666666666666</v>
      </c>
      <c r="Z120" s="1557"/>
      <c r="AA120" s="1771"/>
      <c r="AB120" s="1770"/>
      <c r="AC120" s="1770"/>
      <c r="AD120" s="1771"/>
      <c r="AE120" s="1765"/>
      <c r="AF120" s="1768"/>
      <c r="AG120" s="1768"/>
    </row>
    <row r="121" spans="1:30" s="1534" customFormat="1" ht="47.25">
      <c r="A121" s="1691" t="s">
        <v>497</v>
      </c>
      <c r="B121" s="1696" t="s">
        <v>538</v>
      </c>
      <c r="C121" s="1573"/>
      <c r="D121" s="1578"/>
      <c r="E121" s="1612"/>
      <c r="F121" s="1576"/>
      <c r="G121" s="1711">
        <f>G122+G123</f>
        <v>9</v>
      </c>
      <c r="H121" s="2478">
        <f t="shared" si="10"/>
        <v>270</v>
      </c>
      <c r="I121" s="2415"/>
      <c r="J121" s="6"/>
      <c r="K121" s="6"/>
      <c r="L121" s="6"/>
      <c r="M121" s="169"/>
      <c r="N121" s="405"/>
      <c r="O121" s="1424"/>
      <c r="P121" s="2476"/>
      <c r="Q121" s="407"/>
      <c r="R121" s="408"/>
      <c r="S121" s="406"/>
      <c r="T121" s="1534">
        <f t="shared" si="11"/>
        <v>0</v>
      </c>
      <c r="AA121" s="1772"/>
      <c r="AB121" s="1772"/>
      <c r="AC121" s="1772"/>
      <c r="AD121" s="1772"/>
    </row>
    <row r="122" spans="1:21" s="1534" customFormat="1" ht="15.75">
      <c r="A122" s="1615"/>
      <c r="B122" s="1654" t="s">
        <v>399</v>
      </c>
      <c r="C122" s="1573"/>
      <c r="D122" s="1578"/>
      <c r="E122" s="1612"/>
      <c r="F122" s="1655"/>
      <c r="G122" s="1711">
        <v>6</v>
      </c>
      <c r="H122" s="2478">
        <f t="shared" si="10"/>
        <v>180</v>
      </c>
      <c r="I122" s="2415"/>
      <c r="J122" s="6"/>
      <c r="K122" s="6"/>
      <c r="L122" s="6"/>
      <c r="M122" s="169"/>
      <c r="N122" s="405"/>
      <c r="O122" s="1424"/>
      <c r="P122" s="2476"/>
      <c r="Q122" s="407"/>
      <c r="R122" s="408"/>
      <c r="S122" s="406"/>
      <c r="T122" s="1534">
        <f t="shared" si="11"/>
        <v>0</v>
      </c>
      <c r="U122" s="1533"/>
    </row>
    <row r="123" spans="1:20" s="1534" customFormat="1" ht="15.75">
      <c r="A123" s="1691"/>
      <c r="B123" s="1654" t="s">
        <v>34</v>
      </c>
      <c r="C123" s="1573">
        <v>3</v>
      </c>
      <c r="D123" s="1578"/>
      <c r="E123" s="1612"/>
      <c r="F123" s="1655"/>
      <c r="G123" s="1711">
        <v>3</v>
      </c>
      <c r="H123" s="2478">
        <f t="shared" si="10"/>
        <v>90</v>
      </c>
      <c r="I123" s="2415">
        <f>J123+K123+L123</f>
        <v>60</v>
      </c>
      <c r="J123" s="239">
        <v>30</v>
      </c>
      <c r="K123" s="239">
        <v>15</v>
      </c>
      <c r="L123" s="239">
        <v>15</v>
      </c>
      <c r="M123" s="169">
        <f>H123-I123</f>
        <v>30</v>
      </c>
      <c r="N123" s="405"/>
      <c r="O123" s="1424"/>
      <c r="P123" s="2418"/>
      <c r="Q123" s="2413">
        <f>I123/15</f>
        <v>4</v>
      </c>
      <c r="R123" s="408"/>
      <c r="S123" s="406"/>
      <c r="T123" s="1534">
        <f t="shared" si="11"/>
        <v>0.3333333333333333</v>
      </c>
    </row>
    <row r="124" spans="1:21" s="1534" customFormat="1" ht="47.25">
      <c r="A124" s="1691" t="s">
        <v>498</v>
      </c>
      <c r="B124" s="1696" t="s">
        <v>535</v>
      </c>
      <c r="C124" s="1660"/>
      <c r="D124" s="1658"/>
      <c r="E124" s="1657"/>
      <c r="F124" s="1576"/>
      <c r="G124" s="1712">
        <f>G125+G126</f>
        <v>9</v>
      </c>
      <c r="H124" s="2478">
        <f t="shared" si="10"/>
        <v>270</v>
      </c>
      <c r="I124" s="2415"/>
      <c r="J124" s="6"/>
      <c r="K124" s="6"/>
      <c r="L124" s="6"/>
      <c r="M124" s="169"/>
      <c r="N124" s="407"/>
      <c r="O124" s="1424"/>
      <c r="P124" s="2476"/>
      <c r="Q124" s="2413"/>
      <c r="R124" s="1424"/>
      <c r="S124" s="406"/>
      <c r="T124" s="1534">
        <f t="shared" si="11"/>
        <v>0</v>
      </c>
      <c r="U124" s="1533"/>
    </row>
    <row r="125" spans="1:21" s="1534" customFormat="1" ht="15.75">
      <c r="A125" s="1692"/>
      <c r="B125" s="1654" t="s">
        <v>399</v>
      </c>
      <c r="C125" s="1660"/>
      <c r="D125" s="1658"/>
      <c r="E125" s="1657"/>
      <c r="F125" s="1705"/>
      <c r="G125" s="1712">
        <v>6</v>
      </c>
      <c r="H125" s="2478">
        <f t="shared" si="10"/>
        <v>180</v>
      </c>
      <c r="I125" s="2413"/>
      <c r="J125" s="6"/>
      <c r="K125" s="6"/>
      <c r="L125" s="6"/>
      <c r="M125" s="2480"/>
      <c r="N125" s="407"/>
      <c r="O125" s="1424"/>
      <c r="P125" s="2476"/>
      <c r="Q125" s="2413"/>
      <c r="R125" s="1424"/>
      <c r="S125" s="406"/>
      <c r="T125" s="1534">
        <f t="shared" si="11"/>
        <v>0</v>
      </c>
      <c r="U125" s="1533"/>
    </row>
    <row r="126" spans="1:20" s="1534" customFormat="1" ht="15.75">
      <c r="A126" s="1692"/>
      <c r="B126" s="1654" t="s">
        <v>34</v>
      </c>
      <c r="C126" s="1660">
        <v>3</v>
      </c>
      <c r="D126" s="1658"/>
      <c r="E126" s="1657"/>
      <c r="F126" s="1705"/>
      <c r="G126" s="1712">
        <v>3</v>
      </c>
      <c r="H126" s="2478">
        <f t="shared" si="10"/>
        <v>90</v>
      </c>
      <c r="I126" s="2413">
        <f>J126+K126+L126</f>
        <v>60</v>
      </c>
      <c r="J126" s="239">
        <v>30</v>
      </c>
      <c r="K126" s="239">
        <v>15</v>
      </c>
      <c r="L126" s="239">
        <v>15</v>
      </c>
      <c r="M126" s="2480">
        <f>H126-I126</f>
        <v>30</v>
      </c>
      <c r="N126" s="407"/>
      <c r="O126" s="1424"/>
      <c r="P126" s="2476"/>
      <c r="Q126" s="2413">
        <f>I126/15</f>
        <v>4</v>
      </c>
      <c r="R126" s="1424"/>
      <c r="S126" s="406"/>
      <c r="T126" s="1534">
        <f t="shared" si="11"/>
        <v>0.3333333333333333</v>
      </c>
    </row>
    <row r="127" spans="1:21" s="1534" customFormat="1" ht="31.5">
      <c r="A127" s="1692" t="s">
        <v>499</v>
      </c>
      <c r="B127" s="1789" t="s">
        <v>536</v>
      </c>
      <c r="C127" s="1660"/>
      <c r="D127" s="1658"/>
      <c r="E127" s="1657"/>
      <c r="F127" s="1705"/>
      <c r="G127" s="1712">
        <f>G129+G130+G128</f>
        <v>10.5</v>
      </c>
      <c r="H127" s="2478">
        <f t="shared" si="10"/>
        <v>315</v>
      </c>
      <c r="I127" s="2413"/>
      <c r="J127" s="6"/>
      <c r="K127" s="6"/>
      <c r="L127" s="6"/>
      <c r="M127" s="2480"/>
      <c r="N127" s="407"/>
      <c r="O127" s="1424"/>
      <c r="P127" s="2476"/>
      <c r="Q127" s="2413"/>
      <c r="R127" s="1424"/>
      <c r="S127" s="406"/>
      <c r="T127" s="1534">
        <f t="shared" si="11"/>
        <v>0</v>
      </c>
      <c r="U127" s="1533"/>
    </row>
    <row r="128" spans="1:21" s="1534" customFormat="1" ht="15.75">
      <c r="A128" s="1692"/>
      <c r="B128" s="1654" t="s">
        <v>399</v>
      </c>
      <c r="C128" s="1660"/>
      <c r="D128" s="1658"/>
      <c r="E128" s="1657"/>
      <c r="F128" s="1705"/>
      <c r="G128" s="1712">
        <v>6</v>
      </c>
      <c r="H128" s="2478">
        <f t="shared" si="10"/>
        <v>180</v>
      </c>
      <c r="I128" s="2413"/>
      <c r="J128" s="6"/>
      <c r="K128" s="6"/>
      <c r="L128" s="6"/>
      <c r="M128" s="2480"/>
      <c r="N128" s="407"/>
      <c r="O128" s="1424"/>
      <c r="P128" s="2476"/>
      <c r="Q128" s="2413"/>
      <c r="R128" s="1424"/>
      <c r="S128" s="406"/>
      <c r="U128" s="1533"/>
    </row>
    <row r="129" spans="1:20" s="1534" customFormat="1" ht="15.75">
      <c r="A129" s="1615"/>
      <c r="B129" s="1697" t="s">
        <v>34</v>
      </c>
      <c r="C129" s="1573">
        <v>3</v>
      </c>
      <c r="D129" s="1578"/>
      <c r="E129" s="1657"/>
      <c r="F129" s="1705"/>
      <c r="G129" s="1711">
        <v>3</v>
      </c>
      <c r="H129" s="2478">
        <f t="shared" si="10"/>
        <v>90</v>
      </c>
      <c r="I129" s="2415">
        <f>J129+K129+L129</f>
        <v>60</v>
      </c>
      <c r="J129" s="239">
        <v>30</v>
      </c>
      <c r="K129" s="239">
        <v>15</v>
      </c>
      <c r="L129" s="239">
        <v>15</v>
      </c>
      <c r="M129" s="169">
        <f aca="true" t="shared" si="13" ref="M129:M136">H129-I129</f>
        <v>30</v>
      </c>
      <c r="N129" s="405"/>
      <c r="O129" s="1424"/>
      <c r="P129" s="33"/>
      <c r="Q129" s="2413">
        <f>I129/15</f>
        <v>4</v>
      </c>
      <c r="R129" s="32"/>
      <c r="S129" s="2481"/>
      <c r="T129" s="1534">
        <f>M129/H129</f>
        <v>0.3333333333333333</v>
      </c>
    </row>
    <row r="130" spans="1:26" s="1534" customFormat="1" ht="31.5">
      <c r="A130" s="1691" t="s">
        <v>500</v>
      </c>
      <c r="B130" s="1789" t="s">
        <v>537</v>
      </c>
      <c r="C130" s="1573"/>
      <c r="D130" s="1578"/>
      <c r="E130" s="1658" t="s">
        <v>369</v>
      </c>
      <c r="F130" s="1576"/>
      <c r="G130" s="1711">
        <v>1.5</v>
      </c>
      <c r="H130" s="2478">
        <f t="shared" si="10"/>
        <v>45</v>
      </c>
      <c r="I130" s="2415">
        <f>J130+K130+L130</f>
        <v>18</v>
      </c>
      <c r="J130" s="379"/>
      <c r="K130" s="378"/>
      <c r="L130" s="239">
        <v>18</v>
      </c>
      <c r="M130" s="169">
        <f t="shared" si="13"/>
        <v>27</v>
      </c>
      <c r="N130" s="405"/>
      <c r="O130" s="1424"/>
      <c r="P130" s="2476"/>
      <c r="Q130" s="2413"/>
      <c r="R130" s="1424">
        <f>I130/9</f>
        <v>2</v>
      </c>
      <c r="S130" s="406"/>
      <c r="T130" s="1534">
        <f>M130/H130</f>
        <v>0.6</v>
      </c>
      <c r="Z130" s="1557"/>
    </row>
    <row r="131" spans="1:20" s="1534" customFormat="1" ht="51" customHeight="1">
      <c r="A131" s="1691" t="s">
        <v>501</v>
      </c>
      <c r="B131" s="1789" t="s">
        <v>379</v>
      </c>
      <c r="C131" s="1573"/>
      <c r="D131" s="1578" t="s">
        <v>369</v>
      </c>
      <c r="E131" s="1658"/>
      <c r="F131" s="1576"/>
      <c r="G131" s="1713">
        <v>3</v>
      </c>
      <c r="H131" s="2482">
        <f>PRODUCT(G131,30)</f>
        <v>90</v>
      </c>
      <c r="I131" s="405">
        <f>SUM(J131+K131+L131)</f>
        <v>36</v>
      </c>
      <c r="J131" s="273">
        <v>18</v>
      </c>
      <c r="K131" s="370"/>
      <c r="L131" s="370">
        <v>18</v>
      </c>
      <c r="M131" s="117">
        <f t="shared" si="13"/>
        <v>54</v>
      </c>
      <c r="N131" s="405"/>
      <c r="O131" s="1424"/>
      <c r="P131" s="2476"/>
      <c r="Q131" s="2413"/>
      <c r="R131" s="1424">
        <f>I131/9</f>
        <v>4</v>
      </c>
      <c r="S131" s="406"/>
      <c r="T131" s="1534">
        <f>M131/H131</f>
        <v>0.6</v>
      </c>
    </row>
    <row r="132" spans="1:20" s="1534" customFormat="1" ht="47.25">
      <c r="A132" s="1691" t="s">
        <v>502</v>
      </c>
      <c r="B132" s="1789" t="s">
        <v>539</v>
      </c>
      <c r="C132" s="1573"/>
      <c r="D132" s="1578" t="s">
        <v>370</v>
      </c>
      <c r="E132" s="1658"/>
      <c r="F132" s="1707"/>
      <c r="G132" s="1714">
        <v>3.5</v>
      </c>
      <c r="H132" s="2482">
        <f>PRODUCT(G132,30)</f>
        <v>105</v>
      </c>
      <c r="I132" s="405">
        <f>J132+K132+L132</f>
        <v>40</v>
      </c>
      <c r="J132" s="7">
        <v>24</v>
      </c>
      <c r="K132" s="370">
        <v>16</v>
      </c>
      <c r="L132" s="370"/>
      <c r="M132" s="117">
        <f t="shared" si="13"/>
        <v>65</v>
      </c>
      <c r="N132" s="405"/>
      <c r="O132" s="1424"/>
      <c r="P132" s="2476"/>
      <c r="Q132" s="2413"/>
      <c r="R132" s="1424"/>
      <c r="S132" s="1425">
        <f>I132/8</f>
        <v>5</v>
      </c>
      <c r="T132" s="1534">
        <f>M132/H132</f>
        <v>0.6190476190476191</v>
      </c>
    </row>
    <row r="133" spans="1:26" s="1534" customFormat="1" ht="31.5">
      <c r="A133" s="1691" t="s">
        <v>505</v>
      </c>
      <c r="B133" s="1696" t="s">
        <v>503</v>
      </c>
      <c r="C133" s="1573"/>
      <c r="D133" s="1578"/>
      <c r="E133" s="1658"/>
      <c r="F133" s="1707"/>
      <c r="G133" s="1711">
        <f>G134+G135</f>
        <v>4.5</v>
      </c>
      <c r="H133" s="2482">
        <f>G133*30</f>
        <v>135</v>
      </c>
      <c r="I133" s="405"/>
      <c r="J133" s="370"/>
      <c r="K133" s="370"/>
      <c r="L133" s="370"/>
      <c r="M133" s="117"/>
      <c r="N133" s="405"/>
      <c r="O133" s="1424"/>
      <c r="P133" s="2476"/>
      <c r="Q133" s="2413"/>
      <c r="R133" s="1424"/>
      <c r="S133" s="1425"/>
      <c r="Z133" s="1557"/>
    </row>
    <row r="134" spans="1:20" s="1534" customFormat="1" ht="15.75">
      <c r="A134" s="1691"/>
      <c r="B134" s="1654" t="s">
        <v>34</v>
      </c>
      <c r="C134" s="1573"/>
      <c r="D134" s="1578" t="s">
        <v>369</v>
      </c>
      <c r="E134" s="1589"/>
      <c r="F134" s="1590"/>
      <c r="G134" s="1711">
        <v>3</v>
      </c>
      <c r="H134" s="2478">
        <f>G134*30</f>
        <v>90</v>
      </c>
      <c r="I134" s="2415">
        <v>36</v>
      </c>
      <c r="J134" s="1424"/>
      <c r="K134" s="32"/>
      <c r="L134" s="32">
        <v>36</v>
      </c>
      <c r="M134" s="2468">
        <f t="shared" si="13"/>
        <v>54</v>
      </c>
      <c r="N134" s="361"/>
      <c r="O134" s="1792"/>
      <c r="P134" s="2483"/>
      <c r="Q134" s="2413"/>
      <c r="R134" s="1424">
        <f>I134/9</f>
        <v>4</v>
      </c>
      <c r="S134" s="1425"/>
      <c r="T134" s="1534">
        <f>M134/H134</f>
        <v>0.6</v>
      </c>
    </row>
    <row r="135" spans="1:19" s="1534" customFormat="1" ht="31.5">
      <c r="A135" s="1691" t="s">
        <v>506</v>
      </c>
      <c r="B135" s="1696" t="s">
        <v>504</v>
      </c>
      <c r="C135" s="1573"/>
      <c r="D135" s="1578"/>
      <c r="E135" s="1589"/>
      <c r="F135" s="1708" t="s">
        <v>370</v>
      </c>
      <c r="G135" s="1711">
        <v>1.5</v>
      </c>
      <c r="H135" s="2478">
        <f>G135*30</f>
        <v>45</v>
      </c>
      <c r="I135" s="2415">
        <v>16</v>
      </c>
      <c r="J135" s="1424"/>
      <c r="K135" s="32"/>
      <c r="L135" s="32">
        <v>16</v>
      </c>
      <c r="M135" s="2468">
        <f t="shared" si="13"/>
        <v>29</v>
      </c>
      <c r="N135" s="361"/>
      <c r="O135" s="1792"/>
      <c r="P135" s="2483"/>
      <c r="Q135" s="2413"/>
      <c r="R135" s="1424"/>
      <c r="S135" s="1425">
        <f>I135/8</f>
        <v>2</v>
      </c>
    </row>
    <row r="136" spans="1:20" s="1534" customFormat="1" ht="31.5">
      <c r="A136" s="1691" t="s">
        <v>507</v>
      </c>
      <c r="B136" s="1788" t="s">
        <v>540</v>
      </c>
      <c r="C136" s="1573" t="s">
        <v>370</v>
      </c>
      <c r="D136" s="1578"/>
      <c r="E136" s="1612"/>
      <c r="F136" s="1655"/>
      <c r="G136" s="1711">
        <v>3</v>
      </c>
      <c r="H136" s="2478">
        <f>G136*30</f>
        <v>90</v>
      </c>
      <c r="I136" s="2415">
        <f>J136+K136+L136</f>
        <v>32</v>
      </c>
      <c r="J136" s="32">
        <v>16</v>
      </c>
      <c r="K136" s="273"/>
      <c r="L136" s="32">
        <v>16</v>
      </c>
      <c r="M136" s="33">
        <f t="shared" si="13"/>
        <v>58</v>
      </c>
      <c r="N136" s="361"/>
      <c r="O136" s="1792"/>
      <c r="P136" s="2483"/>
      <c r="Q136" s="407"/>
      <c r="R136" s="408"/>
      <c r="S136" s="1425">
        <f>I136/8</f>
        <v>4</v>
      </c>
      <c r="T136" s="1534">
        <f>M136/H136</f>
        <v>0.6444444444444445</v>
      </c>
    </row>
    <row r="137" spans="1:19" s="1534" customFormat="1" ht="46.5" customHeight="1">
      <c r="A137" s="1691" t="s">
        <v>508</v>
      </c>
      <c r="B137" s="1788" t="s">
        <v>541</v>
      </c>
      <c r="C137" s="1573"/>
      <c r="D137" s="1574" t="s">
        <v>369</v>
      </c>
      <c r="E137" s="1551"/>
      <c r="F137" s="1617"/>
      <c r="G137" s="1713">
        <v>3</v>
      </c>
      <c r="H137" s="2482">
        <f>PRODUCT(G137,30)</f>
        <v>90</v>
      </c>
      <c r="I137" s="405">
        <f>J137+K137+L137</f>
        <v>36</v>
      </c>
      <c r="J137" s="273">
        <v>18</v>
      </c>
      <c r="K137" s="370">
        <v>18</v>
      </c>
      <c r="L137" s="370"/>
      <c r="M137" s="117">
        <f>H137-I137</f>
        <v>54</v>
      </c>
      <c r="N137" s="2484"/>
      <c r="O137" s="2485"/>
      <c r="P137" s="2486"/>
      <c r="Q137" s="2484"/>
      <c r="R137" s="32">
        <f>I137/9</f>
        <v>4</v>
      </c>
      <c r="S137" s="1429"/>
    </row>
    <row r="138" spans="1:19" s="1534" customFormat="1" ht="46.5" customHeight="1">
      <c r="A138" s="1691" t="s">
        <v>509</v>
      </c>
      <c r="B138" s="1788" t="s">
        <v>542</v>
      </c>
      <c r="C138" s="1573"/>
      <c r="D138" s="1551" t="s">
        <v>370</v>
      </c>
      <c r="E138" s="1551"/>
      <c r="F138" s="1617"/>
      <c r="G138" s="1711">
        <v>3</v>
      </c>
      <c r="H138" s="2482">
        <f>PRODUCT(G138,30)</f>
        <v>90</v>
      </c>
      <c r="I138" s="405">
        <f>SUM(J138+K138+L138)</f>
        <v>32</v>
      </c>
      <c r="J138" s="7">
        <v>16</v>
      </c>
      <c r="K138" s="7">
        <v>16</v>
      </c>
      <c r="L138" s="370"/>
      <c r="M138" s="117">
        <f>H138-I138</f>
        <v>58</v>
      </c>
      <c r="N138" s="2484"/>
      <c r="O138" s="2485"/>
      <c r="P138" s="2486"/>
      <c r="Q138" s="2484"/>
      <c r="R138" s="32"/>
      <c r="S138" s="1429">
        <f>I138/8</f>
        <v>4</v>
      </c>
    </row>
    <row r="139" spans="1:28" s="1643" customFormat="1" ht="31.5">
      <c r="A139" s="1615" t="s">
        <v>510</v>
      </c>
      <c r="B139" s="1656" t="s">
        <v>184</v>
      </c>
      <c r="C139" s="1546"/>
      <c r="D139" s="1551"/>
      <c r="E139" s="1551"/>
      <c r="F139" s="1709"/>
      <c r="G139" s="1711">
        <f>G141+G142+G140</f>
        <v>6</v>
      </c>
      <c r="H139" s="2487">
        <f aca="true" t="shared" si="14" ref="H139:H192">G139*30</f>
        <v>180</v>
      </c>
      <c r="I139" s="2415">
        <f>I141+I142</f>
        <v>34</v>
      </c>
      <c r="J139" s="273">
        <f>J141+J142</f>
        <v>17</v>
      </c>
      <c r="K139" s="273">
        <f>K141+K142</f>
        <v>17</v>
      </c>
      <c r="L139" s="273"/>
      <c r="M139" s="2488">
        <f>M141+M142</f>
        <v>56</v>
      </c>
      <c r="N139" s="104"/>
      <c r="O139" s="7"/>
      <c r="P139" s="117"/>
      <c r="Q139" s="104"/>
      <c r="R139" s="1437"/>
      <c r="S139" s="2489"/>
      <c r="U139" s="1534"/>
      <c r="AB139" s="1663"/>
    </row>
    <row r="140" spans="1:28" s="1643" customFormat="1" ht="15.75">
      <c r="A140" s="1615"/>
      <c r="B140" s="1654" t="s">
        <v>399</v>
      </c>
      <c r="C140" s="1546"/>
      <c r="D140" s="1551"/>
      <c r="E140" s="1551"/>
      <c r="F140" s="1709"/>
      <c r="G140" s="1711">
        <v>3</v>
      </c>
      <c r="H140" s="2487">
        <f>G140*30</f>
        <v>90</v>
      </c>
      <c r="I140" s="2415"/>
      <c r="J140" s="273"/>
      <c r="K140" s="273"/>
      <c r="L140" s="273"/>
      <c r="M140" s="2488"/>
      <c r="N140" s="104"/>
      <c r="O140" s="7"/>
      <c r="P140" s="117"/>
      <c r="Q140" s="104"/>
      <c r="R140" s="1437"/>
      <c r="S140" s="2489"/>
      <c r="U140" s="1534"/>
      <c r="AB140" s="1663"/>
    </row>
    <row r="141" spans="1:28" s="1643" customFormat="1" ht="15.75">
      <c r="A141" s="1615"/>
      <c r="B141" s="1654" t="s">
        <v>34</v>
      </c>
      <c r="C141" s="1546"/>
      <c r="D141" s="1551"/>
      <c r="E141" s="1551"/>
      <c r="F141" s="1709"/>
      <c r="G141" s="1711">
        <v>1.5</v>
      </c>
      <c r="H141" s="2487">
        <f t="shared" si="14"/>
        <v>45</v>
      </c>
      <c r="I141" s="2415">
        <f>J141+K141+L141</f>
        <v>18</v>
      </c>
      <c r="J141" s="32">
        <v>9</v>
      </c>
      <c r="K141" s="7">
        <v>9</v>
      </c>
      <c r="L141" s="7"/>
      <c r="M141" s="117">
        <f>H141-I141</f>
        <v>27</v>
      </c>
      <c r="N141" s="104"/>
      <c r="O141" s="7"/>
      <c r="P141" s="117"/>
      <c r="Q141" s="104"/>
      <c r="R141" s="7">
        <v>2</v>
      </c>
      <c r="S141" s="2489"/>
      <c r="U141" s="1534"/>
      <c r="W141" s="1664"/>
      <c r="X141" s="1664"/>
      <c r="AB141" s="1663"/>
    </row>
    <row r="142" spans="1:24" s="1643" customFormat="1" ht="15.75">
      <c r="A142" s="1615"/>
      <c r="B142" s="1654" t="s">
        <v>34</v>
      </c>
      <c r="C142" s="1546" t="s">
        <v>370</v>
      </c>
      <c r="D142" s="1551"/>
      <c r="E142" s="1551"/>
      <c r="F142" s="1599"/>
      <c r="G142" s="1711">
        <v>1.5</v>
      </c>
      <c r="H142" s="2487">
        <f t="shared" si="14"/>
        <v>45</v>
      </c>
      <c r="I142" s="104">
        <f>J142+K142</f>
        <v>16</v>
      </c>
      <c r="J142" s="7">
        <v>8</v>
      </c>
      <c r="K142" s="7">
        <v>8</v>
      </c>
      <c r="L142" s="7"/>
      <c r="M142" s="117">
        <f>H142-I142</f>
        <v>29</v>
      </c>
      <c r="N142" s="104"/>
      <c r="O142" s="7"/>
      <c r="P142" s="117"/>
      <c r="Q142" s="104"/>
      <c r="R142" s="7"/>
      <c r="S142" s="293">
        <v>2</v>
      </c>
      <c r="U142" s="1534"/>
      <c r="W142" s="1664"/>
      <c r="X142" s="1664"/>
    </row>
    <row r="143" spans="1:21" s="1643" customFormat="1" ht="29.25" customHeight="1">
      <c r="A143" s="1615" t="s">
        <v>511</v>
      </c>
      <c r="B143" s="1656" t="s">
        <v>188</v>
      </c>
      <c r="C143" s="1546"/>
      <c r="D143" s="1551"/>
      <c r="E143" s="1551"/>
      <c r="F143" s="1709"/>
      <c r="G143" s="1711">
        <f>G144+G145</f>
        <v>5.5</v>
      </c>
      <c r="H143" s="2487">
        <f t="shared" si="14"/>
        <v>165</v>
      </c>
      <c r="I143" s="104"/>
      <c r="J143" s="7"/>
      <c r="K143" s="7"/>
      <c r="L143" s="7"/>
      <c r="M143" s="169"/>
      <c r="N143" s="104"/>
      <c r="O143" s="7"/>
      <c r="P143" s="117"/>
      <c r="Q143" s="104"/>
      <c r="R143" s="7"/>
      <c r="S143" s="2489"/>
      <c r="U143" s="1534"/>
    </row>
    <row r="144" spans="1:21" s="1643" customFormat="1" ht="15.75">
      <c r="A144" s="1615"/>
      <c r="B144" s="1654" t="s">
        <v>399</v>
      </c>
      <c r="C144" s="1546"/>
      <c r="D144" s="1551"/>
      <c r="E144" s="1551"/>
      <c r="F144" s="1709"/>
      <c r="G144" s="1711">
        <v>3</v>
      </c>
      <c r="H144" s="2487">
        <f t="shared" si="14"/>
        <v>90</v>
      </c>
      <c r="I144" s="104"/>
      <c r="J144" s="7"/>
      <c r="K144" s="7"/>
      <c r="L144" s="7"/>
      <c r="M144" s="169"/>
      <c r="N144" s="104"/>
      <c r="O144" s="7"/>
      <c r="P144" s="117"/>
      <c r="Q144" s="104"/>
      <c r="R144" s="7"/>
      <c r="S144" s="2489"/>
      <c r="U144" s="1534"/>
    </row>
    <row r="145" spans="1:21" s="1643" customFormat="1" ht="15.75">
      <c r="A145" s="1615"/>
      <c r="B145" s="1654" t="s">
        <v>34</v>
      </c>
      <c r="C145" s="1546" t="s">
        <v>369</v>
      </c>
      <c r="D145" s="1551"/>
      <c r="E145" s="1551"/>
      <c r="F145" s="1709"/>
      <c r="G145" s="1711">
        <v>2.5</v>
      </c>
      <c r="H145" s="2487">
        <f t="shared" si="14"/>
        <v>75</v>
      </c>
      <c r="I145" s="104">
        <f>J145+K145+L145</f>
        <v>45</v>
      </c>
      <c r="J145" s="7">
        <v>36</v>
      </c>
      <c r="K145" s="7">
        <v>9</v>
      </c>
      <c r="L145" s="7"/>
      <c r="M145" s="169">
        <f>H145-I145</f>
        <v>30</v>
      </c>
      <c r="N145" s="104"/>
      <c r="O145" s="7"/>
      <c r="P145" s="117"/>
      <c r="Q145" s="104"/>
      <c r="R145" s="7">
        <v>5</v>
      </c>
      <c r="S145" s="2489"/>
      <c r="U145" s="1534"/>
    </row>
    <row r="146" spans="1:21" s="1643" customFormat="1" ht="31.5">
      <c r="A146" s="1615" t="s">
        <v>512</v>
      </c>
      <c r="B146" s="1696" t="s">
        <v>190</v>
      </c>
      <c r="C146" s="1546"/>
      <c r="D146" s="1551"/>
      <c r="E146" s="1551"/>
      <c r="F146" s="1599"/>
      <c r="G146" s="1711">
        <f>G147+G148+G149</f>
        <v>12</v>
      </c>
      <c r="H146" s="2487">
        <f t="shared" si="14"/>
        <v>360</v>
      </c>
      <c r="I146" s="104"/>
      <c r="J146" s="7"/>
      <c r="K146" s="7"/>
      <c r="L146" s="7"/>
      <c r="M146" s="117"/>
      <c r="N146" s="104"/>
      <c r="O146" s="7"/>
      <c r="P146" s="117"/>
      <c r="Q146" s="104"/>
      <c r="R146" s="1437"/>
      <c r="S146" s="2489"/>
      <c r="U146" s="1534"/>
    </row>
    <row r="147" spans="1:21" s="1643" customFormat="1" ht="15.75">
      <c r="A147" s="1615"/>
      <c r="B147" s="1654" t="s">
        <v>399</v>
      </c>
      <c r="C147" s="1546"/>
      <c r="D147" s="1551"/>
      <c r="E147" s="1551"/>
      <c r="F147" s="1599"/>
      <c r="G147" s="1711">
        <v>6</v>
      </c>
      <c r="H147" s="2487">
        <f t="shared" si="14"/>
        <v>180</v>
      </c>
      <c r="I147" s="104"/>
      <c r="J147" s="7"/>
      <c r="K147" s="7"/>
      <c r="L147" s="7"/>
      <c r="M147" s="117"/>
      <c r="N147" s="104"/>
      <c r="O147" s="7"/>
      <c r="P147" s="117"/>
      <c r="Q147" s="104"/>
      <c r="R147" s="1437"/>
      <c r="S147" s="2489"/>
      <c r="U147" s="1534"/>
    </row>
    <row r="148" spans="1:19" s="1643" customFormat="1" ht="15.75">
      <c r="A148" s="1615"/>
      <c r="B148" s="1654" t="s">
        <v>34</v>
      </c>
      <c r="C148" s="1546">
        <v>3</v>
      </c>
      <c r="D148" s="1551"/>
      <c r="E148" s="1551"/>
      <c r="F148" s="1599"/>
      <c r="G148" s="1711">
        <v>5</v>
      </c>
      <c r="H148" s="2487">
        <f t="shared" si="14"/>
        <v>150</v>
      </c>
      <c r="I148" s="104">
        <f>J148+K148+L148</f>
        <v>60</v>
      </c>
      <c r="J148" s="7">
        <v>30</v>
      </c>
      <c r="K148" s="7">
        <v>15</v>
      </c>
      <c r="L148" s="7">
        <v>15</v>
      </c>
      <c r="M148" s="117">
        <f>H148-I148</f>
        <v>90</v>
      </c>
      <c r="N148" s="104"/>
      <c r="O148" s="7"/>
      <c r="P148" s="117"/>
      <c r="Q148" s="104">
        <v>4</v>
      </c>
      <c r="R148" s="1437"/>
      <c r="S148" s="2489"/>
    </row>
    <row r="149" spans="1:19" s="1643" customFormat="1" ht="31.5">
      <c r="A149" s="1615" t="s">
        <v>513</v>
      </c>
      <c r="B149" s="1656" t="s">
        <v>420</v>
      </c>
      <c r="C149" s="1546"/>
      <c r="D149" s="1551"/>
      <c r="E149" s="1551"/>
      <c r="F149" s="1709" t="s">
        <v>369</v>
      </c>
      <c r="G149" s="1711">
        <v>1</v>
      </c>
      <c r="H149" s="2487">
        <f t="shared" si="14"/>
        <v>30</v>
      </c>
      <c r="I149" s="104">
        <v>10</v>
      </c>
      <c r="J149" s="32"/>
      <c r="K149" s="7"/>
      <c r="L149" s="7">
        <v>10</v>
      </c>
      <c r="M149" s="117">
        <f>H149-I149</f>
        <v>20</v>
      </c>
      <c r="N149" s="104"/>
      <c r="O149" s="7"/>
      <c r="P149" s="117"/>
      <c r="Q149" s="104"/>
      <c r="R149" s="7">
        <v>1</v>
      </c>
      <c r="S149" s="2489"/>
    </row>
    <row r="150" spans="1:19" s="1643" customFormat="1" ht="28.5" customHeight="1">
      <c r="A150" s="1615" t="s">
        <v>514</v>
      </c>
      <c r="B150" s="1696" t="s">
        <v>195</v>
      </c>
      <c r="C150" s="1546"/>
      <c r="D150" s="1551"/>
      <c r="E150" s="1551"/>
      <c r="F150" s="1599"/>
      <c r="G150" s="1711">
        <f>G151+G152+G153</f>
        <v>9</v>
      </c>
      <c r="H150" s="2487">
        <f t="shared" si="14"/>
        <v>270</v>
      </c>
      <c r="I150" s="104"/>
      <c r="J150" s="7"/>
      <c r="K150" s="7"/>
      <c r="L150" s="7"/>
      <c r="M150" s="117"/>
      <c r="N150" s="104"/>
      <c r="O150" s="7"/>
      <c r="P150" s="117"/>
      <c r="Q150" s="104"/>
      <c r="R150" s="7"/>
      <c r="S150" s="2453"/>
    </row>
    <row r="151" spans="1:19" s="1643" customFormat="1" ht="21.75" customHeight="1">
      <c r="A151" s="1615"/>
      <c r="B151" s="1654" t="s">
        <v>399</v>
      </c>
      <c r="C151" s="1546"/>
      <c r="D151" s="1551"/>
      <c r="E151" s="1551"/>
      <c r="F151" s="1599"/>
      <c r="G151" s="1711">
        <v>4</v>
      </c>
      <c r="H151" s="2487">
        <f>G151*30</f>
        <v>120</v>
      </c>
      <c r="I151" s="104"/>
      <c r="J151" s="7"/>
      <c r="K151" s="7"/>
      <c r="L151" s="7"/>
      <c r="M151" s="117"/>
      <c r="N151" s="104"/>
      <c r="O151" s="7"/>
      <c r="P151" s="117"/>
      <c r="Q151" s="104"/>
      <c r="R151" s="7"/>
      <c r="S151" s="2453"/>
    </row>
    <row r="152" spans="1:19" s="1643" customFormat="1" ht="13.5" customHeight="1">
      <c r="A152" s="1615"/>
      <c r="B152" s="1654" t="s">
        <v>34</v>
      </c>
      <c r="C152" s="1546"/>
      <c r="D152" s="1551"/>
      <c r="E152" s="1551"/>
      <c r="F152" s="1599"/>
      <c r="G152" s="1711">
        <v>2.5</v>
      </c>
      <c r="H152" s="2487">
        <f t="shared" si="14"/>
        <v>75</v>
      </c>
      <c r="I152" s="104">
        <f>J152+K152</f>
        <v>27</v>
      </c>
      <c r="J152" s="7">
        <v>27</v>
      </c>
      <c r="K152" s="7"/>
      <c r="L152" s="7"/>
      <c r="M152" s="117">
        <f>H152-I152</f>
        <v>48</v>
      </c>
      <c r="N152" s="104"/>
      <c r="O152" s="7"/>
      <c r="P152" s="117"/>
      <c r="Q152" s="104"/>
      <c r="R152" s="7">
        <v>3</v>
      </c>
      <c r="S152" s="167"/>
    </row>
    <row r="153" spans="1:19" s="1643" customFormat="1" ht="15.75">
      <c r="A153" s="1615"/>
      <c r="B153" s="1654" t="s">
        <v>34</v>
      </c>
      <c r="C153" s="1546" t="s">
        <v>370</v>
      </c>
      <c r="D153" s="1659"/>
      <c r="E153" s="1551"/>
      <c r="F153" s="1599"/>
      <c r="G153" s="1711">
        <v>2.5</v>
      </c>
      <c r="H153" s="2487">
        <f t="shared" si="14"/>
        <v>75</v>
      </c>
      <c r="I153" s="104">
        <f>J153+K153</f>
        <v>32</v>
      </c>
      <c r="J153" s="7">
        <v>24</v>
      </c>
      <c r="K153" s="7">
        <v>8</v>
      </c>
      <c r="L153" s="7"/>
      <c r="M153" s="117">
        <f>H153-I153</f>
        <v>43</v>
      </c>
      <c r="N153" s="104"/>
      <c r="O153" s="7"/>
      <c r="P153" s="117"/>
      <c r="Q153" s="104"/>
      <c r="R153" s="7"/>
      <c r="S153" s="167">
        <v>4</v>
      </c>
    </row>
    <row r="154" spans="1:19" s="1643" customFormat="1" ht="31.5">
      <c r="A154" s="1615" t="s">
        <v>515</v>
      </c>
      <c r="B154" s="1696" t="s">
        <v>428</v>
      </c>
      <c r="C154" s="1546"/>
      <c r="D154" s="1659"/>
      <c r="E154" s="1551"/>
      <c r="F154" s="1599"/>
      <c r="G154" s="1711">
        <f>G155+G156</f>
        <v>3.5</v>
      </c>
      <c r="H154" s="2490">
        <f aca="true" t="shared" si="15" ref="H154:M154">H155+H156</f>
        <v>105</v>
      </c>
      <c r="I154" s="1454">
        <f t="shared" si="15"/>
        <v>18</v>
      </c>
      <c r="J154" s="31">
        <f t="shared" si="15"/>
        <v>9</v>
      </c>
      <c r="K154" s="31">
        <f t="shared" si="15"/>
        <v>9</v>
      </c>
      <c r="L154" s="31">
        <f t="shared" si="15"/>
        <v>0</v>
      </c>
      <c r="M154" s="2491">
        <f t="shared" si="15"/>
        <v>27</v>
      </c>
      <c r="N154" s="104"/>
      <c r="O154" s="7"/>
      <c r="P154" s="117"/>
      <c r="Q154" s="104"/>
      <c r="R154" s="7"/>
      <c r="S154" s="167"/>
    </row>
    <row r="155" spans="1:19" s="1643" customFormat="1" ht="15.75">
      <c r="A155" s="1615"/>
      <c r="B155" s="1654" t="s">
        <v>399</v>
      </c>
      <c r="C155" s="1546"/>
      <c r="D155" s="1659"/>
      <c r="E155" s="1551"/>
      <c r="F155" s="1599"/>
      <c r="G155" s="1711">
        <v>2</v>
      </c>
      <c r="H155" s="2487">
        <f>G155*30</f>
        <v>60</v>
      </c>
      <c r="I155" s="104"/>
      <c r="J155" s="7"/>
      <c r="K155" s="7"/>
      <c r="L155" s="7"/>
      <c r="M155" s="117"/>
      <c r="N155" s="104"/>
      <c r="O155" s="7"/>
      <c r="P155" s="117"/>
      <c r="Q155" s="104"/>
      <c r="R155" s="7"/>
      <c r="S155" s="167"/>
    </row>
    <row r="156" spans="1:19" s="1643" customFormat="1" ht="15.75">
      <c r="A156" s="1615"/>
      <c r="B156" s="1654" t="s">
        <v>34</v>
      </c>
      <c r="C156" s="1546"/>
      <c r="D156" s="1665" t="s">
        <v>367</v>
      </c>
      <c r="E156" s="1551"/>
      <c r="F156" s="1599"/>
      <c r="G156" s="1711">
        <v>1.5</v>
      </c>
      <c r="H156" s="2487">
        <f>G156*30</f>
        <v>45</v>
      </c>
      <c r="I156" s="104">
        <f>J156+K156</f>
        <v>18</v>
      </c>
      <c r="J156" s="7">
        <v>9</v>
      </c>
      <c r="K156" s="7">
        <v>9</v>
      </c>
      <c r="L156" s="7"/>
      <c r="M156" s="117">
        <f>H156-I156</f>
        <v>27</v>
      </c>
      <c r="N156" s="104"/>
      <c r="O156" s="7">
        <v>2</v>
      </c>
      <c r="P156" s="117"/>
      <c r="Q156" s="104"/>
      <c r="R156" s="7"/>
      <c r="S156" s="167"/>
    </row>
    <row r="157" spans="1:19" s="1643" customFormat="1" ht="15.75">
      <c r="A157" s="1615" t="s">
        <v>516</v>
      </c>
      <c r="B157" s="1696" t="s">
        <v>421</v>
      </c>
      <c r="C157" s="1546"/>
      <c r="D157" s="1551">
        <v>3</v>
      </c>
      <c r="E157" s="1551"/>
      <c r="F157" s="1599"/>
      <c r="G157" s="1711">
        <v>3</v>
      </c>
      <c r="H157" s="2487">
        <f t="shared" si="14"/>
        <v>90</v>
      </c>
      <c r="I157" s="104">
        <f>J157+K157</f>
        <v>45</v>
      </c>
      <c r="J157" s="7">
        <v>30</v>
      </c>
      <c r="K157" s="7">
        <v>15</v>
      </c>
      <c r="L157" s="7"/>
      <c r="M157" s="117">
        <f>H157-I157</f>
        <v>45</v>
      </c>
      <c r="N157" s="104"/>
      <c r="O157" s="7"/>
      <c r="P157" s="117"/>
      <c r="Q157" s="104">
        <v>3</v>
      </c>
      <c r="R157" s="7"/>
      <c r="S157" s="167"/>
    </row>
    <row r="158" spans="1:19" s="1643" customFormat="1" ht="31.5">
      <c r="A158" s="1615" t="s">
        <v>517</v>
      </c>
      <c r="B158" s="1656" t="s">
        <v>199</v>
      </c>
      <c r="C158" s="1546"/>
      <c r="D158" s="1551"/>
      <c r="E158" s="1551"/>
      <c r="F158" s="1709"/>
      <c r="G158" s="1711">
        <f>G159+G160</f>
        <v>8</v>
      </c>
      <c r="H158" s="2487">
        <f t="shared" si="14"/>
        <v>240</v>
      </c>
      <c r="I158" s="104"/>
      <c r="J158" s="32"/>
      <c r="K158" s="7"/>
      <c r="L158" s="7"/>
      <c r="M158" s="117"/>
      <c r="N158" s="104"/>
      <c r="O158" s="7"/>
      <c r="P158" s="117"/>
      <c r="Q158" s="104"/>
      <c r="R158" s="7"/>
      <c r="S158" s="2453"/>
    </row>
    <row r="159" spans="1:19" s="1643" customFormat="1" ht="15.75">
      <c r="A159" s="1615"/>
      <c r="B159" s="1698" t="s">
        <v>399</v>
      </c>
      <c r="C159" s="1546"/>
      <c r="D159" s="1551"/>
      <c r="E159" s="1551"/>
      <c r="F159" s="1709"/>
      <c r="G159" s="1711">
        <v>4</v>
      </c>
      <c r="H159" s="2487">
        <f t="shared" si="14"/>
        <v>120</v>
      </c>
      <c r="I159" s="104"/>
      <c r="J159" s="32"/>
      <c r="K159" s="7"/>
      <c r="L159" s="7"/>
      <c r="M159" s="117"/>
      <c r="N159" s="104"/>
      <c r="O159" s="7"/>
      <c r="P159" s="117"/>
      <c r="Q159" s="104"/>
      <c r="R159" s="7"/>
      <c r="S159" s="2453"/>
    </row>
    <row r="160" spans="1:19" s="1643" customFormat="1" ht="15.75">
      <c r="A160" s="1615"/>
      <c r="B160" s="1698" t="s">
        <v>34</v>
      </c>
      <c r="C160" s="1546"/>
      <c r="D160" s="1551"/>
      <c r="E160" s="1551"/>
      <c r="F160" s="1599"/>
      <c r="G160" s="1711">
        <f>G161+G162+G163</f>
        <v>4</v>
      </c>
      <c r="H160" s="2487">
        <f t="shared" si="14"/>
        <v>120</v>
      </c>
      <c r="I160" s="104">
        <f>J160+L160+K160</f>
        <v>67</v>
      </c>
      <c r="J160" s="7">
        <f>J161+J162</f>
        <v>33</v>
      </c>
      <c r="K160" s="7">
        <f>K161+K162</f>
        <v>15</v>
      </c>
      <c r="L160" s="7">
        <f>L161+L162+L163</f>
        <v>19</v>
      </c>
      <c r="M160" s="117">
        <f>H160-I160</f>
        <v>53</v>
      </c>
      <c r="N160" s="104"/>
      <c r="O160" s="7"/>
      <c r="P160" s="117"/>
      <c r="Q160" s="104"/>
      <c r="R160" s="7"/>
      <c r="S160" s="2453"/>
    </row>
    <row r="161" spans="1:19" s="1643" customFormat="1" ht="15.75">
      <c r="A161" s="1615" t="s">
        <v>518</v>
      </c>
      <c r="B161" s="1656" t="s">
        <v>384</v>
      </c>
      <c r="C161" s="1546"/>
      <c r="D161" s="1551">
        <v>3</v>
      </c>
      <c r="E161" s="1551"/>
      <c r="F161" s="1709"/>
      <c r="G161" s="1715">
        <v>1.5</v>
      </c>
      <c r="H161" s="2487">
        <f t="shared" si="14"/>
        <v>45</v>
      </c>
      <c r="I161" s="104">
        <f>J161+K161+L161</f>
        <v>30</v>
      </c>
      <c r="J161" s="7">
        <v>15</v>
      </c>
      <c r="K161" s="7">
        <v>15</v>
      </c>
      <c r="L161" s="7"/>
      <c r="M161" s="117">
        <f>H161-I161</f>
        <v>15</v>
      </c>
      <c r="N161" s="104"/>
      <c r="O161" s="7"/>
      <c r="P161" s="117"/>
      <c r="Q161" s="104">
        <v>2</v>
      </c>
      <c r="R161" s="7"/>
      <c r="S161" s="167"/>
    </row>
    <row r="162" spans="1:19" s="1643" customFormat="1" ht="15.75">
      <c r="A162" s="1615"/>
      <c r="B162" s="1698" t="s">
        <v>34</v>
      </c>
      <c r="C162" s="1546" t="s">
        <v>369</v>
      </c>
      <c r="D162" s="1551"/>
      <c r="E162" s="1551"/>
      <c r="F162" s="1709"/>
      <c r="G162" s="1715">
        <v>1.5</v>
      </c>
      <c r="H162" s="2487">
        <f t="shared" si="14"/>
        <v>45</v>
      </c>
      <c r="I162" s="104">
        <f>J162+L162</f>
        <v>27</v>
      </c>
      <c r="J162" s="7">
        <v>18</v>
      </c>
      <c r="K162" s="7"/>
      <c r="L162" s="7">
        <v>9</v>
      </c>
      <c r="M162" s="117">
        <f>H162-I162</f>
        <v>18</v>
      </c>
      <c r="N162" s="104"/>
      <c r="O162" s="7"/>
      <c r="P162" s="117"/>
      <c r="Q162" s="104"/>
      <c r="R162" s="7">
        <v>3</v>
      </c>
      <c r="S162" s="167"/>
    </row>
    <row r="163" spans="1:19" s="1643" customFormat="1" ht="15.75">
      <c r="A163" s="1615" t="s">
        <v>519</v>
      </c>
      <c r="B163" s="1656" t="s">
        <v>203</v>
      </c>
      <c r="C163" s="1546"/>
      <c r="D163" s="1551"/>
      <c r="E163" s="1551"/>
      <c r="F163" s="1709" t="s">
        <v>370</v>
      </c>
      <c r="G163" s="1715">
        <v>1</v>
      </c>
      <c r="H163" s="2487">
        <f t="shared" si="14"/>
        <v>30</v>
      </c>
      <c r="I163" s="104">
        <v>10</v>
      </c>
      <c r="J163" s="7"/>
      <c r="K163" s="7"/>
      <c r="L163" s="7">
        <v>10</v>
      </c>
      <c r="M163" s="117">
        <f>H163-I163</f>
        <v>20</v>
      </c>
      <c r="N163" s="104"/>
      <c r="O163" s="7"/>
      <c r="P163" s="117"/>
      <c r="Q163" s="104"/>
      <c r="R163" s="7"/>
      <c r="S163" s="167">
        <v>1</v>
      </c>
    </row>
    <row r="164" spans="1:19" s="1643" customFormat="1" ht="30.75" customHeight="1">
      <c r="A164" s="1615" t="s">
        <v>520</v>
      </c>
      <c r="B164" s="1696" t="s">
        <v>210</v>
      </c>
      <c r="C164" s="1546"/>
      <c r="D164" s="1551"/>
      <c r="E164" s="1551"/>
      <c r="F164" s="1599"/>
      <c r="G164" s="1711">
        <f>G166+G165</f>
        <v>5.5</v>
      </c>
      <c r="H164" s="2487">
        <f t="shared" si="14"/>
        <v>165</v>
      </c>
      <c r="I164" s="104"/>
      <c r="J164" s="7"/>
      <c r="K164" s="7"/>
      <c r="L164" s="7"/>
      <c r="M164" s="117"/>
      <c r="N164" s="104"/>
      <c r="O164" s="7"/>
      <c r="P164" s="117"/>
      <c r="Q164" s="104"/>
      <c r="R164" s="7"/>
      <c r="S164" s="2453"/>
    </row>
    <row r="165" spans="1:19" s="1643" customFormat="1" ht="15.75">
      <c r="A165" s="1615"/>
      <c r="B165" s="1654" t="s">
        <v>399</v>
      </c>
      <c r="C165" s="1546"/>
      <c r="D165" s="1551"/>
      <c r="E165" s="1551"/>
      <c r="F165" s="1599"/>
      <c r="G165" s="1711">
        <v>3</v>
      </c>
      <c r="H165" s="2487">
        <f t="shared" si="14"/>
        <v>90</v>
      </c>
      <c r="I165" s="104"/>
      <c r="J165" s="7"/>
      <c r="K165" s="7"/>
      <c r="L165" s="7"/>
      <c r="M165" s="117"/>
      <c r="N165" s="104"/>
      <c r="O165" s="7"/>
      <c r="P165" s="117"/>
      <c r="Q165" s="104"/>
      <c r="R165" s="7"/>
      <c r="S165" s="2453"/>
    </row>
    <row r="166" spans="1:19" s="1643" customFormat="1" ht="15.75">
      <c r="A166" s="1615"/>
      <c r="B166" s="1654" t="s">
        <v>67</v>
      </c>
      <c r="C166" s="1546"/>
      <c r="D166" s="1551">
        <v>3</v>
      </c>
      <c r="E166" s="1551"/>
      <c r="F166" s="1599"/>
      <c r="G166" s="1711">
        <v>2.5</v>
      </c>
      <c r="H166" s="2487">
        <f t="shared" si="14"/>
        <v>75</v>
      </c>
      <c r="I166" s="104">
        <f>J166+K166+L166</f>
        <v>45</v>
      </c>
      <c r="J166" s="7">
        <v>30</v>
      </c>
      <c r="K166" s="7">
        <v>8</v>
      </c>
      <c r="L166" s="7">
        <v>7</v>
      </c>
      <c r="M166" s="117">
        <f>H166-I166</f>
        <v>30</v>
      </c>
      <c r="N166" s="104"/>
      <c r="O166" s="7"/>
      <c r="P166" s="117"/>
      <c r="Q166" s="104">
        <v>3</v>
      </c>
      <c r="R166" s="7"/>
      <c r="S166" s="2453"/>
    </row>
    <row r="167" spans="1:19" s="1643" customFormat="1" ht="29.25" customHeight="1">
      <c r="A167" s="1615" t="s">
        <v>522</v>
      </c>
      <c r="B167" s="1696" t="s">
        <v>255</v>
      </c>
      <c r="C167" s="1546"/>
      <c r="D167" s="1551"/>
      <c r="E167" s="1551"/>
      <c r="F167" s="1599"/>
      <c r="G167" s="1711">
        <f>G168+G169</f>
        <v>5</v>
      </c>
      <c r="H167" s="2487">
        <f t="shared" si="14"/>
        <v>150</v>
      </c>
      <c r="I167" s="104"/>
      <c r="J167" s="7"/>
      <c r="K167" s="7"/>
      <c r="L167" s="7"/>
      <c r="M167" s="117"/>
      <c r="N167" s="104"/>
      <c r="O167" s="7"/>
      <c r="P167" s="117"/>
      <c r="Q167" s="104"/>
      <c r="R167" s="7"/>
      <c r="S167" s="2453"/>
    </row>
    <row r="168" spans="1:19" s="1643" customFormat="1" ht="15.75">
      <c r="A168" s="1615"/>
      <c r="B168" s="1654" t="s">
        <v>399</v>
      </c>
      <c r="C168" s="1546"/>
      <c r="D168" s="1551"/>
      <c r="E168" s="1551"/>
      <c r="F168" s="1599"/>
      <c r="G168" s="1711">
        <v>2.5</v>
      </c>
      <c r="H168" s="2487">
        <f t="shared" si="14"/>
        <v>75</v>
      </c>
      <c r="I168" s="104"/>
      <c r="J168" s="7"/>
      <c r="K168" s="7"/>
      <c r="L168" s="7"/>
      <c r="M168" s="117"/>
      <c r="N168" s="104"/>
      <c r="O168" s="7"/>
      <c r="P168" s="117"/>
      <c r="Q168" s="104"/>
      <c r="R168" s="7"/>
      <c r="S168" s="2453"/>
    </row>
    <row r="169" spans="1:19" s="1643" customFormat="1" ht="15.75">
      <c r="A169" s="1615"/>
      <c r="B169" s="1654" t="s">
        <v>67</v>
      </c>
      <c r="C169" s="1546"/>
      <c r="D169" s="1551">
        <v>3</v>
      </c>
      <c r="E169" s="1551"/>
      <c r="F169" s="1599"/>
      <c r="G169" s="1711">
        <v>2.5</v>
      </c>
      <c r="H169" s="2487">
        <f t="shared" si="14"/>
        <v>75</v>
      </c>
      <c r="I169" s="104">
        <f>J169+L169</f>
        <v>30</v>
      </c>
      <c r="J169" s="7">
        <v>15</v>
      </c>
      <c r="K169" s="7"/>
      <c r="L169" s="7">
        <v>15</v>
      </c>
      <c r="M169" s="117">
        <f>H169-I169</f>
        <v>45</v>
      </c>
      <c r="N169" s="104"/>
      <c r="O169" s="7"/>
      <c r="P169" s="117"/>
      <c r="Q169" s="104">
        <v>2</v>
      </c>
      <c r="R169" s="7"/>
      <c r="S169" s="2453"/>
    </row>
    <row r="170" spans="1:19" s="1643" customFormat="1" ht="29.25" customHeight="1">
      <c r="A170" s="1615" t="s">
        <v>523</v>
      </c>
      <c r="B170" s="1656" t="s">
        <v>214</v>
      </c>
      <c r="C170" s="1546"/>
      <c r="D170" s="1551"/>
      <c r="E170" s="1551"/>
      <c r="F170" s="1709"/>
      <c r="G170" s="1711">
        <f>G171+G172</f>
        <v>3</v>
      </c>
      <c r="H170" s="2487">
        <f t="shared" si="14"/>
        <v>90</v>
      </c>
      <c r="I170" s="2414"/>
      <c r="J170" s="32"/>
      <c r="K170" s="7"/>
      <c r="L170" s="7"/>
      <c r="M170" s="117"/>
      <c r="N170" s="104"/>
      <c r="O170" s="7"/>
      <c r="P170" s="117"/>
      <c r="Q170" s="104"/>
      <c r="R170" s="7"/>
      <c r="S170" s="2453"/>
    </row>
    <row r="171" spans="1:19" s="1643" customFormat="1" ht="15.75">
      <c r="A171" s="1615"/>
      <c r="B171" s="1654" t="s">
        <v>67</v>
      </c>
      <c r="C171" s="1546"/>
      <c r="D171" s="1551"/>
      <c r="E171" s="1551"/>
      <c r="F171" s="1599"/>
      <c r="G171" s="1711">
        <v>1.5</v>
      </c>
      <c r="H171" s="2487">
        <f t="shared" si="14"/>
        <v>45</v>
      </c>
      <c r="I171" s="104">
        <f>J171+L171+K171</f>
        <v>27</v>
      </c>
      <c r="J171" s="7">
        <v>18</v>
      </c>
      <c r="K171" s="7">
        <v>9</v>
      </c>
      <c r="L171" s="7"/>
      <c r="M171" s="117">
        <f>H171-I171</f>
        <v>18</v>
      </c>
      <c r="N171" s="104"/>
      <c r="O171" s="7"/>
      <c r="P171" s="117"/>
      <c r="Q171" s="104"/>
      <c r="R171" s="7">
        <v>3</v>
      </c>
      <c r="S171" s="167"/>
    </row>
    <row r="172" spans="1:19" s="1643" customFormat="1" ht="15.75">
      <c r="A172" s="1615"/>
      <c r="B172" s="1654" t="s">
        <v>67</v>
      </c>
      <c r="C172" s="1546" t="s">
        <v>370</v>
      </c>
      <c r="D172" s="1551"/>
      <c r="E172" s="1551"/>
      <c r="F172" s="1599"/>
      <c r="G172" s="1711">
        <v>1.5</v>
      </c>
      <c r="H172" s="2487">
        <f t="shared" si="14"/>
        <v>45</v>
      </c>
      <c r="I172" s="104">
        <f>J172+K172+L172</f>
        <v>24</v>
      </c>
      <c r="J172" s="7">
        <v>16</v>
      </c>
      <c r="K172" s="7"/>
      <c r="L172" s="7">
        <v>8</v>
      </c>
      <c r="M172" s="117">
        <f>H172-I172</f>
        <v>21</v>
      </c>
      <c r="N172" s="104"/>
      <c r="O172" s="7"/>
      <c r="P172" s="117"/>
      <c r="Q172" s="104"/>
      <c r="R172" s="7"/>
      <c r="S172" s="167">
        <v>3</v>
      </c>
    </row>
    <row r="173" spans="1:29" s="1643" customFormat="1" ht="31.5">
      <c r="A173" s="1615" t="s">
        <v>524</v>
      </c>
      <c r="B173" s="1696" t="s">
        <v>218</v>
      </c>
      <c r="C173" s="1546"/>
      <c r="D173" s="1551"/>
      <c r="E173" s="1551"/>
      <c r="F173" s="1599"/>
      <c r="G173" s="1711">
        <f>G175+G174</f>
        <v>6.5</v>
      </c>
      <c r="H173" s="2487">
        <f t="shared" si="14"/>
        <v>195</v>
      </c>
      <c r="I173" s="104"/>
      <c r="J173" s="7"/>
      <c r="K173" s="7"/>
      <c r="L173" s="7"/>
      <c r="M173" s="117"/>
      <c r="N173" s="104"/>
      <c r="O173" s="7"/>
      <c r="P173" s="117"/>
      <c r="Q173" s="104"/>
      <c r="R173" s="7"/>
      <c r="S173" s="167"/>
      <c r="Z173" s="1760"/>
      <c r="AC173" s="1760"/>
    </row>
    <row r="174" spans="1:29" s="1643" customFormat="1" ht="15.75">
      <c r="A174" s="1615"/>
      <c r="B174" s="1698" t="s">
        <v>399</v>
      </c>
      <c r="C174" s="1546"/>
      <c r="D174" s="1551"/>
      <c r="E174" s="1551"/>
      <c r="F174" s="1599"/>
      <c r="G174" s="1711">
        <v>3</v>
      </c>
      <c r="H174" s="2487">
        <f t="shared" si="14"/>
        <v>90</v>
      </c>
      <c r="I174" s="104"/>
      <c r="J174" s="7"/>
      <c r="K174" s="7"/>
      <c r="L174" s="7"/>
      <c r="M174" s="117"/>
      <c r="N174" s="104"/>
      <c r="O174" s="7"/>
      <c r="P174" s="117"/>
      <c r="Q174" s="104"/>
      <c r="R174" s="7"/>
      <c r="S174" s="167"/>
      <c r="Z174" s="1761"/>
      <c r="AC174" s="1761"/>
    </row>
    <row r="175" spans="1:19" s="1643" customFormat="1" ht="15.75">
      <c r="A175" s="1615"/>
      <c r="B175" s="1698" t="s">
        <v>67</v>
      </c>
      <c r="C175" s="1546" t="s">
        <v>367</v>
      </c>
      <c r="D175" s="1551"/>
      <c r="E175" s="1551"/>
      <c r="F175" s="1599"/>
      <c r="G175" s="1711">
        <v>3.5</v>
      </c>
      <c r="H175" s="2487">
        <f t="shared" si="14"/>
        <v>105</v>
      </c>
      <c r="I175" s="104">
        <f>J175+K175+L175</f>
        <v>54</v>
      </c>
      <c r="J175" s="7">
        <v>36</v>
      </c>
      <c r="K175" s="7">
        <v>18</v>
      </c>
      <c r="L175" s="7"/>
      <c r="M175" s="117">
        <f>H175-I175</f>
        <v>51</v>
      </c>
      <c r="N175" s="104"/>
      <c r="O175" s="7">
        <v>6</v>
      </c>
      <c r="P175" s="117"/>
      <c r="Q175" s="104"/>
      <c r="R175" s="7"/>
      <c r="S175" s="167"/>
    </row>
    <row r="176" spans="1:19" s="1643" customFormat="1" ht="32.25" customHeight="1">
      <c r="A176" s="1615" t="s">
        <v>525</v>
      </c>
      <c r="B176" s="1696" t="s">
        <v>222</v>
      </c>
      <c r="C176" s="1546"/>
      <c r="D176" s="1551"/>
      <c r="E176" s="1551"/>
      <c r="F176" s="1599"/>
      <c r="G176" s="1711">
        <f>G177+G178</f>
        <v>5.5</v>
      </c>
      <c r="H176" s="2487">
        <f t="shared" si="14"/>
        <v>165</v>
      </c>
      <c r="I176" s="104"/>
      <c r="J176" s="7"/>
      <c r="K176" s="7"/>
      <c r="L176" s="7"/>
      <c r="M176" s="117"/>
      <c r="N176" s="104"/>
      <c r="O176" s="7"/>
      <c r="P176" s="117"/>
      <c r="Q176" s="104"/>
      <c r="R176" s="7"/>
      <c r="S176" s="167"/>
    </row>
    <row r="177" spans="1:19" s="1643" customFormat="1" ht="15.75">
      <c r="A177" s="1615"/>
      <c r="B177" s="1654" t="s">
        <v>399</v>
      </c>
      <c r="C177" s="1546"/>
      <c r="D177" s="1551"/>
      <c r="E177" s="1551"/>
      <c r="F177" s="1599"/>
      <c r="G177" s="1711">
        <v>2</v>
      </c>
      <c r="H177" s="2487">
        <f t="shared" si="14"/>
        <v>60</v>
      </c>
      <c r="I177" s="104"/>
      <c r="J177" s="7"/>
      <c r="K177" s="7"/>
      <c r="L177" s="7"/>
      <c r="M177" s="117"/>
      <c r="N177" s="104"/>
      <c r="O177" s="7"/>
      <c r="P177" s="117"/>
      <c r="Q177" s="104"/>
      <c r="R177" s="7"/>
      <c r="S177" s="167"/>
    </row>
    <row r="178" spans="1:19" s="1643" customFormat="1" ht="15.75">
      <c r="A178" s="1615"/>
      <c r="B178" s="1654" t="s">
        <v>34</v>
      </c>
      <c r="C178" s="1546" t="s">
        <v>368</v>
      </c>
      <c r="D178" s="1551"/>
      <c r="E178" s="1551"/>
      <c r="F178" s="1599"/>
      <c r="G178" s="1711">
        <v>3.5</v>
      </c>
      <c r="H178" s="2487">
        <f t="shared" si="14"/>
        <v>105</v>
      </c>
      <c r="I178" s="104">
        <f>J178+K178</f>
        <v>45</v>
      </c>
      <c r="J178" s="7">
        <v>27</v>
      </c>
      <c r="K178" s="7">
        <v>18</v>
      </c>
      <c r="L178" s="7"/>
      <c r="M178" s="117">
        <f>H178-I178</f>
        <v>60</v>
      </c>
      <c r="N178" s="104"/>
      <c r="O178" s="7"/>
      <c r="P178" s="117">
        <v>5</v>
      </c>
      <c r="Q178" s="104"/>
      <c r="R178" s="7"/>
      <c r="S178" s="167"/>
    </row>
    <row r="179" spans="1:19" s="1643" customFormat="1" ht="31.5">
      <c r="A179" s="1615" t="s">
        <v>526</v>
      </c>
      <c r="B179" s="1696" t="s">
        <v>226</v>
      </c>
      <c r="C179" s="1546"/>
      <c r="D179" s="1551"/>
      <c r="E179" s="1551"/>
      <c r="F179" s="1599"/>
      <c r="G179" s="1711">
        <f>G180+G181+G182+G183</f>
        <v>11.5</v>
      </c>
      <c r="H179" s="2487">
        <f t="shared" si="14"/>
        <v>345</v>
      </c>
      <c r="I179" s="104"/>
      <c r="J179" s="7"/>
      <c r="K179" s="7"/>
      <c r="L179" s="7"/>
      <c r="M179" s="117"/>
      <c r="N179" s="104"/>
      <c r="O179" s="7"/>
      <c r="P179" s="117"/>
      <c r="Q179" s="104"/>
      <c r="R179" s="7"/>
      <c r="S179" s="2453"/>
    </row>
    <row r="180" spans="1:19" s="1643" customFormat="1" ht="15.75">
      <c r="A180" s="1615"/>
      <c r="B180" s="1654" t="s">
        <v>399</v>
      </c>
      <c r="C180" s="1546"/>
      <c r="D180" s="1551"/>
      <c r="E180" s="1551"/>
      <c r="F180" s="1599"/>
      <c r="G180" s="1711">
        <v>5</v>
      </c>
      <c r="H180" s="2487">
        <f t="shared" si="14"/>
        <v>150</v>
      </c>
      <c r="I180" s="104"/>
      <c r="J180" s="7"/>
      <c r="K180" s="7"/>
      <c r="L180" s="7"/>
      <c r="M180" s="117"/>
      <c r="N180" s="104"/>
      <c r="O180" s="7"/>
      <c r="P180" s="117"/>
      <c r="Q180" s="104"/>
      <c r="R180" s="7"/>
      <c r="S180" s="2453"/>
    </row>
    <row r="181" spans="1:19" s="1643" customFormat="1" ht="15.75">
      <c r="A181" s="1615"/>
      <c r="B181" s="1696" t="s">
        <v>422</v>
      </c>
      <c r="C181" s="1546"/>
      <c r="D181" s="1551"/>
      <c r="E181" s="1551"/>
      <c r="F181" s="1599"/>
      <c r="G181" s="1711">
        <v>2</v>
      </c>
      <c r="H181" s="2487">
        <f t="shared" si="14"/>
        <v>60</v>
      </c>
      <c r="I181" s="104">
        <f>J181+K181</f>
        <v>36</v>
      </c>
      <c r="J181" s="7">
        <v>27</v>
      </c>
      <c r="K181" s="7">
        <v>9</v>
      </c>
      <c r="L181" s="7"/>
      <c r="M181" s="117">
        <f>H181-I181</f>
        <v>24</v>
      </c>
      <c r="N181" s="104"/>
      <c r="O181" s="7">
        <v>4</v>
      </c>
      <c r="P181" s="117"/>
      <c r="Q181" s="104"/>
      <c r="R181" s="7"/>
      <c r="S181" s="2453"/>
    </row>
    <row r="182" spans="1:19" s="1643" customFormat="1" ht="15.75">
      <c r="A182" s="1615"/>
      <c r="B182" s="1696" t="s">
        <v>423</v>
      </c>
      <c r="C182" s="1546"/>
      <c r="D182" s="1551" t="s">
        <v>368</v>
      </c>
      <c r="E182" s="1551"/>
      <c r="F182" s="1599"/>
      <c r="G182" s="1711">
        <v>2</v>
      </c>
      <c r="H182" s="2487">
        <f t="shared" si="14"/>
        <v>60</v>
      </c>
      <c r="I182" s="104">
        <f>J182+K182</f>
        <v>36</v>
      </c>
      <c r="J182" s="7">
        <v>27</v>
      </c>
      <c r="K182" s="7">
        <v>9</v>
      </c>
      <c r="L182" s="7"/>
      <c r="M182" s="117">
        <f>H182-I182</f>
        <v>24</v>
      </c>
      <c r="N182" s="104"/>
      <c r="O182" s="7"/>
      <c r="P182" s="117">
        <v>4</v>
      </c>
      <c r="Q182" s="104"/>
      <c r="R182" s="7"/>
      <c r="S182" s="2453"/>
    </row>
    <row r="183" spans="1:19" s="1643" customFormat="1" ht="18.75" customHeight="1">
      <c r="A183" s="1615"/>
      <c r="B183" s="1699" t="s">
        <v>424</v>
      </c>
      <c r="C183" s="1546">
        <v>3</v>
      </c>
      <c r="D183" s="1551"/>
      <c r="E183" s="1551"/>
      <c r="F183" s="1599"/>
      <c r="G183" s="1711">
        <v>2.5</v>
      </c>
      <c r="H183" s="2487">
        <f t="shared" si="14"/>
        <v>75</v>
      </c>
      <c r="I183" s="104">
        <f>J183+K183+L183</f>
        <v>45</v>
      </c>
      <c r="J183" s="7">
        <v>15</v>
      </c>
      <c r="K183" s="7">
        <v>15</v>
      </c>
      <c r="L183" s="7">
        <v>15</v>
      </c>
      <c r="M183" s="117">
        <f>H183-I183</f>
        <v>30</v>
      </c>
      <c r="N183" s="104"/>
      <c r="O183" s="7"/>
      <c r="P183" s="117"/>
      <c r="Q183" s="104">
        <v>3</v>
      </c>
      <c r="R183" s="7"/>
      <c r="S183" s="2453"/>
    </row>
    <row r="184" spans="1:19" s="1643" customFormat="1" ht="31.5">
      <c r="A184" s="1615" t="s">
        <v>527</v>
      </c>
      <c r="B184" s="1696" t="s">
        <v>233</v>
      </c>
      <c r="C184" s="1546"/>
      <c r="D184" s="1551"/>
      <c r="E184" s="1551"/>
      <c r="F184" s="1599"/>
      <c r="G184" s="1711">
        <f>G185+G186+G187+G188</f>
        <v>11</v>
      </c>
      <c r="H184" s="2487">
        <f t="shared" si="14"/>
        <v>330</v>
      </c>
      <c r="I184" s="104"/>
      <c r="J184" s="7"/>
      <c r="K184" s="7"/>
      <c r="L184" s="7"/>
      <c r="M184" s="117"/>
      <c r="N184" s="104"/>
      <c r="O184" s="7"/>
      <c r="P184" s="117"/>
      <c r="Q184" s="104"/>
      <c r="R184" s="7"/>
      <c r="S184" s="167"/>
    </row>
    <row r="185" spans="1:19" s="1643" customFormat="1" ht="15.75">
      <c r="A185" s="1615"/>
      <c r="B185" s="1654" t="s">
        <v>399</v>
      </c>
      <c r="C185" s="1546"/>
      <c r="D185" s="1551"/>
      <c r="E185" s="1551"/>
      <c r="F185" s="1599"/>
      <c r="G185" s="1711">
        <v>5</v>
      </c>
      <c r="H185" s="2487">
        <f t="shared" si="14"/>
        <v>150</v>
      </c>
      <c r="I185" s="104"/>
      <c r="J185" s="7"/>
      <c r="K185" s="7"/>
      <c r="L185" s="7"/>
      <c r="M185" s="117"/>
      <c r="N185" s="104"/>
      <c r="O185" s="7"/>
      <c r="P185" s="117"/>
      <c r="Q185" s="104"/>
      <c r="R185" s="7"/>
      <c r="S185" s="167"/>
    </row>
    <row r="186" spans="1:19" s="1643" customFormat="1" ht="15.75">
      <c r="A186" s="1615"/>
      <c r="B186" s="1654" t="s">
        <v>34</v>
      </c>
      <c r="C186" s="1546"/>
      <c r="D186" s="1551"/>
      <c r="E186" s="1551"/>
      <c r="F186" s="1599"/>
      <c r="G186" s="1711">
        <v>3</v>
      </c>
      <c r="H186" s="2487">
        <f t="shared" si="14"/>
        <v>90</v>
      </c>
      <c r="I186" s="104">
        <f>K186+J186+L186</f>
        <v>36</v>
      </c>
      <c r="J186" s="7">
        <v>27</v>
      </c>
      <c r="K186" s="7">
        <v>9</v>
      </c>
      <c r="L186" s="7"/>
      <c r="M186" s="169">
        <f>H186-I186</f>
        <v>54</v>
      </c>
      <c r="N186" s="104"/>
      <c r="O186" s="7">
        <v>4</v>
      </c>
      <c r="P186" s="117"/>
      <c r="Q186" s="104"/>
      <c r="R186" s="7"/>
      <c r="S186" s="167"/>
    </row>
    <row r="187" spans="1:19" s="1643" customFormat="1" ht="15.75">
      <c r="A187" s="1615"/>
      <c r="B187" s="1654" t="s">
        <v>34</v>
      </c>
      <c r="C187" s="1546" t="s">
        <v>368</v>
      </c>
      <c r="D187" s="1551"/>
      <c r="E187" s="1551"/>
      <c r="F187" s="1599"/>
      <c r="G187" s="1711">
        <v>2</v>
      </c>
      <c r="H187" s="2487">
        <f t="shared" si="14"/>
        <v>60</v>
      </c>
      <c r="I187" s="104">
        <f>K187+J187+L187</f>
        <v>36</v>
      </c>
      <c r="J187" s="7">
        <v>27</v>
      </c>
      <c r="K187" s="7"/>
      <c r="L187" s="7">
        <v>9</v>
      </c>
      <c r="M187" s="169">
        <f>H187-I187</f>
        <v>24</v>
      </c>
      <c r="N187" s="104"/>
      <c r="O187" s="7"/>
      <c r="P187" s="117">
        <v>4</v>
      </c>
      <c r="Q187" s="104"/>
      <c r="R187" s="7"/>
      <c r="S187" s="167"/>
    </row>
    <row r="188" spans="1:19" s="1643" customFormat="1" ht="31.5">
      <c r="A188" s="1615" t="s">
        <v>528</v>
      </c>
      <c r="B188" s="1696" t="s">
        <v>249</v>
      </c>
      <c r="C188" s="1546"/>
      <c r="D188" s="1551"/>
      <c r="E188" s="1551"/>
      <c r="F188" s="1709" t="s">
        <v>368</v>
      </c>
      <c r="G188" s="1711">
        <v>1</v>
      </c>
      <c r="H188" s="2487">
        <f t="shared" si="14"/>
        <v>30</v>
      </c>
      <c r="I188" s="104">
        <f>K188+J188+L188</f>
        <v>10</v>
      </c>
      <c r="J188" s="7"/>
      <c r="K188" s="7"/>
      <c r="L188" s="7">
        <v>10</v>
      </c>
      <c r="M188" s="169">
        <f>H188-I188</f>
        <v>20</v>
      </c>
      <c r="N188" s="104"/>
      <c r="O188" s="7"/>
      <c r="P188" s="117">
        <v>1</v>
      </c>
      <c r="Q188" s="104"/>
      <c r="R188" s="7"/>
      <c r="S188" s="2453"/>
    </row>
    <row r="189" spans="1:19" s="1643" customFormat="1" ht="31.5">
      <c r="A189" s="1615" t="s">
        <v>529</v>
      </c>
      <c r="B189" s="1696" t="s">
        <v>239</v>
      </c>
      <c r="C189" s="1546"/>
      <c r="D189" s="1551"/>
      <c r="E189" s="1551"/>
      <c r="F189" s="1599"/>
      <c r="G189" s="1711">
        <f>G190+G191+G192</f>
        <v>12.5</v>
      </c>
      <c r="H189" s="2487">
        <f t="shared" si="14"/>
        <v>375</v>
      </c>
      <c r="I189" s="104"/>
      <c r="J189" s="7"/>
      <c r="K189" s="7"/>
      <c r="L189" s="7"/>
      <c r="M189" s="117"/>
      <c r="N189" s="104"/>
      <c r="O189" s="1437"/>
      <c r="P189" s="2492"/>
      <c r="Q189" s="2398"/>
      <c r="R189" s="1437"/>
      <c r="S189" s="2453"/>
    </row>
    <row r="190" spans="1:19" s="1643" customFormat="1" ht="15.75">
      <c r="A190" s="1615"/>
      <c r="B190" s="1654" t="s">
        <v>399</v>
      </c>
      <c r="C190" s="1546"/>
      <c r="D190" s="1551"/>
      <c r="E190" s="1551"/>
      <c r="F190" s="1599"/>
      <c r="G190" s="1711">
        <v>5.5</v>
      </c>
      <c r="H190" s="2487">
        <f t="shared" si="14"/>
        <v>165</v>
      </c>
      <c r="I190" s="104"/>
      <c r="J190" s="7"/>
      <c r="K190" s="7"/>
      <c r="L190" s="7"/>
      <c r="M190" s="117"/>
      <c r="N190" s="104"/>
      <c r="O190" s="1437"/>
      <c r="P190" s="2492"/>
      <c r="Q190" s="2398"/>
      <c r="R190" s="1437"/>
      <c r="S190" s="2453"/>
    </row>
    <row r="191" spans="1:19" s="1643" customFormat="1" ht="16.5" customHeight="1">
      <c r="A191" s="1615"/>
      <c r="B191" s="1654" t="s">
        <v>34</v>
      </c>
      <c r="C191" s="1546">
        <v>3</v>
      </c>
      <c r="D191" s="1551"/>
      <c r="E191" s="1551"/>
      <c r="F191" s="1599"/>
      <c r="G191" s="1711">
        <v>6</v>
      </c>
      <c r="H191" s="2487">
        <f t="shared" si="14"/>
        <v>180</v>
      </c>
      <c r="I191" s="104">
        <f>J191+K191+L191</f>
        <v>90</v>
      </c>
      <c r="J191" s="7">
        <v>45</v>
      </c>
      <c r="K191" s="7">
        <v>15</v>
      </c>
      <c r="L191" s="7">
        <v>30</v>
      </c>
      <c r="M191" s="117">
        <f>H191-I191</f>
        <v>90</v>
      </c>
      <c r="N191" s="104"/>
      <c r="O191" s="7"/>
      <c r="P191" s="117"/>
      <c r="Q191" s="104">
        <v>6</v>
      </c>
      <c r="R191" s="7"/>
      <c r="S191" s="167"/>
    </row>
    <row r="192" spans="1:19" s="1666" customFormat="1" ht="16.5" customHeight="1" thickBot="1">
      <c r="A192" s="1693" t="s">
        <v>521</v>
      </c>
      <c r="B192" s="1700" t="s">
        <v>243</v>
      </c>
      <c r="C192" s="1661"/>
      <c r="D192" s="1662"/>
      <c r="E192" s="1662"/>
      <c r="F192" s="1535" t="s">
        <v>369</v>
      </c>
      <c r="G192" s="1716">
        <v>1</v>
      </c>
      <c r="H192" s="2493">
        <f t="shared" si="14"/>
        <v>30</v>
      </c>
      <c r="I192" s="205">
        <v>10</v>
      </c>
      <c r="J192" s="51"/>
      <c r="K192" s="51"/>
      <c r="L192" s="51">
        <v>10</v>
      </c>
      <c r="M192" s="207">
        <f>H192-I192</f>
        <v>20</v>
      </c>
      <c r="N192" s="205"/>
      <c r="O192" s="51"/>
      <c r="P192" s="207"/>
      <c r="Q192" s="205"/>
      <c r="R192" s="51">
        <v>1</v>
      </c>
      <c r="S192" s="2494"/>
    </row>
    <row r="193" spans="1:19" s="1534" customFormat="1" ht="16.5" customHeight="1" thickBot="1">
      <c r="A193" s="2279" t="s">
        <v>485</v>
      </c>
      <c r="B193" s="2280"/>
      <c r="C193" s="2280"/>
      <c r="D193" s="2280"/>
      <c r="E193" s="2280"/>
      <c r="F193" s="2280"/>
      <c r="G193" s="1667">
        <f>G139+G143+G146+G150+G154+G157+G158+G164+G167+G170+G173+G176+G179+G184+G189</f>
        <v>107.5</v>
      </c>
      <c r="H193" s="2495">
        <f>H139+H143+H146+H150+H154+H157+H158+H164+H167+H170+H173+H176+H179+H184+H189</f>
        <v>3225</v>
      </c>
      <c r="I193" s="2496"/>
      <c r="J193" s="214"/>
      <c r="K193" s="214"/>
      <c r="L193" s="214"/>
      <c r="M193" s="214"/>
      <c r="N193" s="2497"/>
      <c r="O193" s="2497"/>
      <c r="P193" s="2497"/>
      <c r="Q193" s="2497"/>
      <c r="R193" s="2497"/>
      <c r="S193" s="2497"/>
    </row>
    <row r="194" spans="1:19" s="1534" customFormat="1" ht="16.5" customHeight="1" thickBot="1">
      <c r="A194" s="2252" t="s">
        <v>406</v>
      </c>
      <c r="B194" s="2253"/>
      <c r="C194" s="2253"/>
      <c r="D194" s="2253"/>
      <c r="E194" s="2253"/>
      <c r="F194" s="2254"/>
      <c r="G194" s="1668">
        <f>G140+G144+G147+G151+G155+G159+G165+G168+G174+G177+G180+G185+G190</f>
        <v>48</v>
      </c>
      <c r="H194" s="214">
        <f>H140+H144+H147+H151+H155+H159+H165+H168+H174+H177+H180+H185+H190</f>
        <v>1440</v>
      </c>
      <c r="I194" s="2498"/>
      <c r="J194" s="2495"/>
      <c r="K194" s="2495"/>
      <c r="L194" s="2495"/>
      <c r="M194" s="2495"/>
      <c r="N194" s="2499"/>
      <c r="O194" s="2500"/>
      <c r="P194" s="2499"/>
      <c r="Q194" s="2499"/>
      <c r="R194" s="2499"/>
      <c r="S194" s="2499"/>
    </row>
    <row r="195" spans="1:28" s="1534" customFormat="1" ht="16.5" customHeight="1" thickBot="1">
      <c r="A195" s="2289" t="s">
        <v>407</v>
      </c>
      <c r="B195" s="2290"/>
      <c r="C195" s="2290"/>
      <c r="D195" s="2290"/>
      <c r="E195" s="2290"/>
      <c r="F195" s="2291"/>
      <c r="G195" s="1668">
        <f>+G141+G142+G145+G148+G149+G152+G153+G156+G157+G160+G166+G169+G171+G172+G175+G178+G181+G182+G183+G186+G187+G188+G191+G192</f>
        <v>59.5</v>
      </c>
      <c r="H195" s="230">
        <f>+H141+H142+H145+H148+H149+H152+H153+H156+H157+H160+H166+H169+H171+H172+H175+H178+H181+H182+H183+H186+H187+H188+H191+H192</f>
        <v>1785</v>
      </c>
      <c r="I195" s="230">
        <f>+I141+I142+I145+I148+I149+I152+I153+I157+I160+I166+I169+I171+I172+I175+I178+I181+I182+I183+I186+I187+I188+I191+I192</f>
        <v>844</v>
      </c>
      <c r="J195" s="230">
        <f>+J141+J142+J145+J148+J149+J152+J153+J157+J160+J166+J169+J171+J172+J175+J178+J181+J182+J183+J186+J187+J188+J191+J192</f>
        <v>507</v>
      </c>
      <c r="K195" s="230">
        <f>+K141+K142+K145+K148+K149+K152+K153+K157+K160+K166+K169+K171+K172+K175+K178+K181+K182+K183+K186+K187+K188+K191+K192</f>
        <v>189</v>
      </c>
      <c r="L195" s="230">
        <f>+L141+L142+L145+L148+L149+L152+L153+L157+L160+L166+L169+L171+L172+L175+L178+L181+L182+L183+L186+L187+L188+L191+L192</f>
        <v>148</v>
      </c>
      <c r="M195" s="230">
        <f>+M141+M142+M145+M148+M149+M152+M153+M157+M160+M166+M169+M171+M172+M175+M178+M181+M182+M183+M186+M187+M188+M191+M192</f>
        <v>896</v>
      </c>
      <c r="N195" s="280">
        <f aca="true" t="shared" si="16" ref="N195:S195">SUM(N139:N192)</f>
        <v>0</v>
      </c>
      <c r="O195" s="594">
        <f t="shared" si="16"/>
        <v>16</v>
      </c>
      <c r="P195" s="280">
        <f t="shared" si="16"/>
        <v>14</v>
      </c>
      <c r="Q195" s="280">
        <f t="shared" si="16"/>
        <v>23</v>
      </c>
      <c r="R195" s="280">
        <f t="shared" si="16"/>
        <v>18</v>
      </c>
      <c r="S195" s="278">
        <f t="shared" si="16"/>
        <v>10</v>
      </c>
      <c r="U195" s="1533"/>
      <c r="AA195" s="1669"/>
      <c r="AB195" s="1669"/>
    </row>
    <row r="196" spans="1:19" ht="16.5" customHeight="1" thickBot="1">
      <c r="A196" s="2302"/>
      <c r="B196" s="2302"/>
      <c r="C196" s="2302"/>
      <c r="D196" s="2302"/>
      <c r="E196" s="2302"/>
      <c r="F196" s="2302"/>
      <c r="G196" s="2302"/>
      <c r="H196" s="2302"/>
      <c r="I196" s="2302"/>
      <c r="J196" s="2302"/>
      <c r="K196" s="2302"/>
      <c r="L196" s="2302"/>
      <c r="M196" s="2302"/>
      <c r="N196" s="2302"/>
      <c r="O196" s="2302"/>
      <c r="P196" s="2302"/>
      <c r="Q196" s="2302"/>
      <c r="R196" s="2302"/>
      <c r="S196" s="2302"/>
    </row>
    <row r="197" spans="1:19" ht="16.5" thickBot="1">
      <c r="A197" s="2303" t="s">
        <v>475</v>
      </c>
      <c r="B197" s="2304"/>
      <c r="C197" s="2304"/>
      <c r="D197" s="2304"/>
      <c r="E197" s="2304"/>
      <c r="F197" s="2305"/>
      <c r="G197" s="570">
        <f>G89+G193</f>
        <v>240</v>
      </c>
      <c r="H197" s="425"/>
      <c r="I197" s="425"/>
      <c r="J197" s="1449"/>
      <c r="K197" s="1449"/>
      <c r="L197" s="1449"/>
      <c r="M197" s="425"/>
      <c r="N197" s="1506"/>
      <c r="O197" s="425"/>
      <c r="P197" s="1718"/>
      <c r="Q197" s="1506"/>
      <c r="R197" s="1506"/>
      <c r="S197" s="1718"/>
    </row>
    <row r="198" spans="1:28" ht="16.5" customHeight="1" thickBot="1">
      <c r="A198" s="2284" t="s">
        <v>476</v>
      </c>
      <c r="B198" s="2285" t="s">
        <v>132</v>
      </c>
      <c r="C198" s="2285" t="s">
        <v>132</v>
      </c>
      <c r="D198" s="2285" t="s">
        <v>132</v>
      </c>
      <c r="E198" s="2285" t="s">
        <v>132</v>
      </c>
      <c r="F198" s="2286" t="s">
        <v>132</v>
      </c>
      <c r="G198" s="1647">
        <f>G90+G194</f>
        <v>120</v>
      </c>
      <c r="H198" s="2501"/>
      <c r="I198" s="1720"/>
      <c r="J198" s="1720"/>
      <c r="K198" s="1720"/>
      <c r="L198" s="1720"/>
      <c r="M198" s="1720"/>
      <c r="N198" s="1719"/>
      <c r="O198" s="1719"/>
      <c r="P198" s="1719"/>
      <c r="Q198" s="1719"/>
      <c r="R198" s="1718"/>
      <c r="S198" s="1506"/>
      <c r="AB198" s="864"/>
    </row>
    <row r="199" spans="1:28" ht="16.5" customHeight="1" thickBot="1">
      <c r="A199" s="1931" t="s">
        <v>133</v>
      </c>
      <c r="B199" s="1932" t="s">
        <v>133</v>
      </c>
      <c r="C199" s="1932" t="s">
        <v>133</v>
      </c>
      <c r="D199" s="1932" t="s">
        <v>133</v>
      </c>
      <c r="E199" s="1932" t="s">
        <v>133</v>
      </c>
      <c r="F199" s="1932" t="s">
        <v>133</v>
      </c>
      <c r="G199" s="226">
        <f>G91+G195</f>
        <v>120</v>
      </c>
      <c r="H199" s="1648">
        <f aca="true" t="shared" si="17" ref="H199:S199">H91+H195</f>
        <v>3600</v>
      </c>
      <c r="I199" s="1648">
        <f t="shared" si="17"/>
        <v>1481</v>
      </c>
      <c r="J199" s="1648">
        <f t="shared" si="17"/>
        <v>831</v>
      </c>
      <c r="K199" s="1648">
        <f t="shared" si="17"/>
        <v>327</v>
      </c>
      <c r="L199" s="1648">
        <f t="shared" si="17"/>
        <v>323</v>
      </c>
      <c r="M199" s="1648">
        <f t="shared" si="17"/>
        <v>1684</v>
      </c>
      <c r="N199" s="1648">
        <f t="shared" si="17"/>
        <v>24</v>
      </c>
      <c r="O199" s="1649">
        <f t="shared" si="17"/>
        <v>26</v>
      </c>
      <c r="P199" s="1650">
        <f t="shared" si="17"/>
        <v>26</v>
      </c>
      <c r="Q199" s="1650">
        <f t="shared" si="17"/>
        <v>25</v>
      </c>
      <c r="R199" s="1650">
        <f t="shared" si="17"/>
        <v>20</v>
      </c>
      <c r="S199" s="1650">
        <f t="shared" si="17"/>
        <v>12</v>
      </c>
      <c r="X199" s="593"/>
      <c r="AB199" s="864"/>
    </row>
    <row r="200" spans="1:24" ht="16.5" thickBot="1">
      <c r="A200" s="1981" t="s">
        <v>480</v>
      </c>
      <c r="B200" s="1982"/>
      <c r="C200" s="1982"/>
      <c r="D200" s="1982"/>
      <c r="E200" s="1982"/>
      <c r="F200" s="1982"/>
      <c r="G200" s="1983"/>
      <c r="H200" s="1983"/>
      <c r="I200" s="1983"/>
      <c r="J200" s="1983"/>
      <c r="K200" s="1983"/>
      <c r="L200" s="1983"/>
      <c r="M200" s="1983"/>
      <c r="N200" s="225">
        <f aca="true" t="shared" si="18" ref="N200:S200">N199</f>
        <v>24</v>
      </c>
      <c r="O200" s="1527">
        <f t="shared" si="18"/>
        <v>26</v>
      </c>
      <c r="P200" s="218">
        <f t="shared" si="18"/>
        <v>26</v>
      </c>
      <c r="Q200" s="1456">
        <f t="shared" si="18"/>
        <v>25</v>
      </c>
      <c r="R200" s="1651">
        <f t="shared" si="18"/>
        <v>20</v>
      </c>
      <c r="S200" s="218">
        <f t="shared" si="18"/>
        <v>12</v>
      </c>
      <c r="X200" s="593"/>
    </row>
    <row r="201" spans="1:19" ht="15.75">
      <c r="A201" s="2000" t="s">
        <v>481</v>
      </c>
      <c r="B201" s="2001"/>
      <c r="C201" s="2001"/>
      <c r="D201" s="2001"/>
      <c r="E201" s="2001"/>
      <c r="F201" s="2001"/>
      <c r="G201" s="2001"/>
      <c r="H201" s="2001"/>
      <c r="I201" s="2001"/>
      <c r="J201" s="2001"/>
      <c r="K201" s="2001"/>
      <c r="L201" s="2001"/>
      <c r="M201" s="2001"/>
      <c r="N201" s="138">
        <v>5</v>
      </c>
      <c r="O201" s="119">
        <v>2</v>
      </c>
      <c r="P201" s="139">
        <v>3</v>
      </c>
      <c r="Q201" s="1433">
        <v>3</v>
      </c>
      <c r="R201" s="458">
        <v>3</v>
      </c>
      <c r="S201" s="1457">
        <v>3</v>
      </c>
    </row>
    <row r="202" spans="1:19" ht="15.75">
      <c r="A202" s="1973" t="s">
        <v>482</v>
      </c>
      <c r="B202" s="1974"/>
      <c r="C202" s="1974"/>
      <c r="D202" s="1974"/>
      <c r="E202" s="1974"/>
      <c r="F202" s="1974"/>
      <c r="G202" s="1974"/>
      <c r="H202" s="1974"/>
      <c r="I202" s="1974"/>
      <c r="J202" s="1974"/>
      <c r="K202" s="1974"/>
      <c r="L202" s="1974"/>
      <c r="M202" s="1974"/>
      <c r="N202" s="138">
        <v>3</v>
      </c>
      <c r="O202" s="117">
        <v>2</v>
      </c>
      <c r="P202" s="139">
        <v>4</v>
      </c>
      <c r="Q202" s="1434">
        <v>4</v>
      </c>
      <c r="R202" s="141"/>
      <c r="S202" s="139">
        <v>2</v>
      </c>
    </row>
    <row r="203" spans="1:19" ht="15.75">
      <c r="A203" s="1973" t="s">
        <v>483</v>
      </c>
      <c r="B203" s="1974"/>
      <c r="C203" s="1974"/>
      <c r="D203" s="1974"/>
      <c r="E203" s="1974"/>
      <c r="F203" s="1974"/>
      <c r="G203" s="1974"/>
      <c r="H203" s="1974"/>
      <c r="I203" s="1974"/>
      <c r="J203" s="1974"/>
      <c r="K203" s="1974"/>
      <c r="L203" s="1974"/>
      <c r="M203" s="1974"/>
      <c r="N203" s="138"/>
      <c r="O203" s="1528"/>
      <c r="P203" s="139">
        <f>E266</f>
        <v>0</v>
      </c>
      <c r="Q203" s="1434">
        <f>F266</f>
        <v>0</v>
      </c>
      <c r="R203" s="141">
        <v>1</v>
      </c>
      <c r="S203" s="139">
        <v>1</v>
      </c>
    </row>
    <row r="204" spans="1:19" ht="16.5" thickBot="1">
      <c r="A204" s="1973" t="s">
        <v>484</v>
      </c>
      <c r="B204" s="1974"/>
      <c r="C204" s="1974"/>
      <c r="D204" s="1974"/>
      <c r="E204" s="1974"/>
      <c r="F204" s="1974"/>
      <c r="G204" s="1974"/>
      <c r="H204" s="1974"/>
      <c r="I204" s="1974"/>
      <c r="J204" s="1974"/>
      <c r="K204" s="1974"/>
      <c r="L204" s="1974"/>
      <c r="M204" s="1974"/>
      <c r="N204" s="205"/>
      <c r="O204" s="1529"/>
      <c r="P204" s="1445">
        <f>E267</f>
        <v>0</v>
      </c>
      <c r="Q204" s="1439">
        <f>F267</f>
        <v>0</v>
      </c>
      <c r="R204" s="1440">
        <v>1</v>
      </c>
      <c r="S204" s="1458"/>
    </row>
    <row r="205" spans="14:19" ht="16.5" customHeight="1" thickBot="1">
      <c r="N205" s="2298" t="s">
        <v>425</v>
      </c>
      <c r="O205" s="2299"/>
      <c r="P205" s="1790">
        <f>G89/G197</f>
        <v>0.5520833333333334</v>
      </c>
      <c r="Q205" s="2300" t="s">
        <v>426</v>
      </c>
      <c r="R205" s="2301"/>
      <c r="S205" s="1790">
        <f>G193/G197</f>
        <v>0.4479166666666667</v>
      </c>
    </row>
    <row r="206" spans="1:48" s="348" customFormat="1" ht="16.5" thickBot="1">
      <c r="A206" s="1526"/>
      <c r="B206" s="1619"/>
      <c r="C206" s="1526"/>
      <c r="D206" s="1526"/>
      <c r="E206" s="1526"/>
      <c r="F206" s="1526"/>
      <c r="G206" s="1620"/>
      <c r="H206" s="1620"/>
      <c r="I206" s="1620"/>
      <c r="J206" s="1620"/>
      <c r="K206" s="1620"/>
      <c r="L206" s="1620"/>
      <c r="M206" s="1620"/>
      <c r="N206" s="1524"/>
      <c r="O206" s="1524"/>
      <c r="P206" s="1524"/>
      <c r="Q206" s="1524"/>
      <c r="R206" s="1524"/>
      <c r="S206" s="1524"/>
      <c r="T206" s="1524"/>
      <c r="U206" s="1621"/>
      <c r="V206" s="1524"/>
      <c r="W206" s="1524"/>
      <c r="X206" s="1524"/>
      <c r="Y206" s="1521"/>
      <c r="Z206" s="1521"/>
      <c r="AA206" s="1521"/>
      <c r="AT206" s="1622"/>
      <c r="AV206" s="1623"/>
    </row>
    <row r="207" spans="1:48" s="348" customFormat="1" ht="16.5" thickBot="1">
      <c r="A207" s="1725">
        <v>1</v>
      </c>
      <c r="B207" s="1725">
        <v>2</v>
      </c>
      <c r="C207" s="1725">
        <v>3</v>
      </c>
      <c r="D207" s="1725">
        <v>4</v>
      </c>
      <c r="E207" s="1725">
        <v>5</v>
      </c>
      <c r="F207" s="1725">
        <v>6</v>
      </c>
      <c r="G207" s="1725">
        <v>7</v>
      </c>
      <c r="H207" s="1725">
        <v>8</v>
      </c>
      <c r="I207" s="1725">
        <v>9</v>
      </c>
      <c r="J207" s="1725">
        <v>10</v>
      </c>
      <c r="K207" s="1725">
        <v>11</v>
      </c>
      <c r="L207" s="1725">
        <v>12</v>
      </c>
      <c r="M207" s="1725">
        <v>13</v>
      </c>
      <c r="N207" s="1725">
        <v>14</v>
      </c>
      <c r="O207" s="1725">
        <v>15</v>
      </c>
      <c r="P207" s="1725">
        <v>16</v>
      </c>
      <c r="Q207" s="1725">
        <v>17</v>
      </c>
      <c r="R207" s="1725">
        <v>18</v>
      </c>
      <c r="S207" s="1725">
        <v>19</v>
      </c>
      <c r="T207" s="1624"/>
      <c r="U207" s="1624"/>
      <c r="V207" s="1624"/>
      <c r="W207" s="1624"/>
      <c r="X207" s="1618"/>
      <c r="Y207" s="1521"/>
      <c r="Z207" s="1521"/>
      <c r="AA207" s="1521"/>
      <c r="AT207" s="1622"/>
      <c r="AV207" s="1623"/>
    </row>
    <row r="208" spans="1:48" s="348" customFormat="1" ht="15.75">
      <c r="A208" s="1724" t="s">
        <v>105</v>
      </c>
      <c r="B208" s="1726" t="s">
        <v>107</v>
      </c>
      <c r="C208" s="1730"/>
      <c r="D208" s="1731"/>
      <c r="E208" s="1731"/>
      <c r="F208" s="1732"/>
      <c r="G208" s="1740">
        <v>13.5</v>
      </c>
      <c r="H208" s="2502">
        <v>405</v>
      </c>
      <c r="I208" s="2503">
        <v>264</v>
      </c>
      <c r="J208" s="2504">
        <v>4</v>
      </c>
      <c r="K208" s="2504"/>
      <c r="L208" s="2504">
        <v>260</v>
      </c>
      <c r="M208" s="2505">
        <v>141</v>
      </c>
      <c r="N208" s="2506"/>
      <c r="O208" s="2507"/>
      <c r="P208" s="2507"/>
      <c r="Q208" s="2507"/>
      <c r="R208" s="2507"/>
      <c r="S208" s="2508"/>
      <c r="T208" s="1624"/>
      <c r="U208" s="1624"/>
      <c r="V208" s="1624"/>
      <c r="W208" s="1624"/>
      <c r="X208" s="1624"/>
      <c r="Y208" s="1521"/>
      <c r="Z208" s="1521"/>
      <c r="AA208" s="1521"/>
      <c r="AT208" s="1622"/>
      <c r="AV208" s="1623"/>
    </row>
    <row r="209" spans="1:48" s="348" customFormat="1" ht="15.75">
      <c r="A209" s="1722" t="s">
        <v>437</v>
      </c>
      <c r="B209" s="1727" t="s">
        <v>107</v>
      </c>
      <c r="C209" s="1733"/>
      <c r="D209" s="1627" t="s">
        <v>438</v>
      </c>
      <c r="E209" s="1628"/>
      <c r="F209" s="1734"/>
      <c r="G209" s="1741">
        <v>6.5</v>
      </c>
      <c r="H209" s="2509">
        <v>195</v>
      </c>
      <c r="I209" s="2510">
        <v>132</v>
      </c>
      <c r="J209" s="2511">
        <v>4</v>
      </c>
      <c r="K209" s="2511"/>
      <c r="L209" s="2511">
        <v>128</v>
      </c>
      <c r="M209" s="2512">
        <v>63</v>
      </c>
      <c r="N209" s="2513">
        <v>4</v>
      </c>
      <c r="O209" s="2514">
        <v>4</v>
      </c>
      <c r="P209" s="2514">
        <v>4</v>
      </c>
      <c r="Q209" s="2514"/>
      <c r="R209" s="2514"/>
      <c r="S209" s="2515"/>
      <c r="T209" s="1521"/>
      <c r="U209" s="1521"/>
      <c r="V209" s="1624"/>
      <c r="W209" s="1624"/>
      <c r="X209" s="1624"/>
      <c r="Y209" s="1521"/>
      <c r="Z209" s="1521"/>
      <c r="AA209" s="1521"/>
      <c r="AT209" s="1622"/>
      <c r="AV209" s="1623"/>
    </row>
    <row r="210" spans="1:48" s="348" customFormat="1" ht="15.75">
      <c r="A210" s="1722" t="s">
        <v>439</v>
      </c>
      <c r="B210" s="1727" t="s">
        <v>107</v>
      </c>
      <c r="C210" s="1733"/>
      <c r="D210" s="1625" t="s">
        <v>440</v>
      </c>
      <c r="E210" s="1628"/>
      <c r="F210" s="1734"/>
      <c r="G210" s="1741">
        <v>7</v>
      </c>
      <c r="H210" s="2509">
        <v>210</v>
      </c>
      <c r="I210" s="2510">
        <v>132</v>
      </c>
      <c r="J210" s="2511"/>
      <c r="K210" s="2511"/>
      <c r="L210" s="2511">
        <v>132</v>
      </c>
      <c r="M210" s="2512">
        <v>78</v>
      </c>
      <c r="N210" s="2513"/>
      <c r="O210" s="2514"/>
      <c r="P210" s="2514"/>
      <c r="Q210" s="2514">
        <v>4</v>
      </c>
      <c r="R210" s="2514">
        <v>4</v>
      </c>
      <c r="S210" s="2515">
        <v>4</v>
      </c>
      <c r="T210" s="1521"/>
      <c r="U210" s="1521"/>
      <c r="V210" s="1624"/>
      <c r="W210" s="1624"/>
      <c r="X210" s="1624"/>
      <c r="Y210" s="1521"/>
      <c r="Z210" s="1521"/>
      <c r="AA210" s="1521"/>
      <c r="AT210" s="1622"/>
      <c r="AV210" s="1623"/>
    </row>
    <row r="211" spans="1:48" s="348" customFormat="1" ht="25.5">
      <c r="A211" s="1722" t="s">
        <v>441</v>
      </c>
      <c r="B211" s="1727" t="s">
        <v>107</v>
      </c>
      <c r="C211" s="1733"/>
      <c r="D211" s="1628" t="s">
        <v>479</v>
      </c>
      <c r="E211" s="1626"/>
      <c r="F211" s="1734"/>
      <c r="G211" s="1741"/>
      <c r="H211" s="2509"/>
      <c r="I211" s="2516"/>
      <c r="J211" s="2511"/>
      <c r="K211" s="2511"/>
      <c r="L211" s="2511"/>
      <c r="M211" s="2512">
        <v>0</v>
      </c>
      <c r="N211" s="2513"/>
      <c r="O211" s="2514"/>
      <c r="P211" s="2514"/>
      <c r="Q211" s="2514"/>
      <c r="R211" s="2514"/>
      <c r="S211" s="2515"/>
      <c r="T211" s="1521"/>
      <c r="U211" s="1521"/>
      <c r="V211" s="1624"/>
      <c r="W211" s="1624"/>
      <c r="X211" s="1624"/>
      <c r="Y211" s="1521"/>
      <c r="Z211" s="1521"/>
      <c r="AA211" s="1521"/>
      <c r="AT211" s="1622"/>
      <c r="AV211" s="1623"/>
    </row>
    <row r="212" spans="1:48" s="1643" customFormat="1" ht="47.25">
      <c r="A212" s="1721" t="s">
        <v>442</v>
      </c>
      <c r="B212" s="1728" t="s">
        <v>443</v>
      </c>
      <c r="C212" s="1733"/>
      <c r="D212" s="1628"/>
      <c r="E212" s="1626"/>
      <c r="F212" s="1734"/>
      <c r="G212" s="1742">
        <v>18</v>
      </c>
      <c r="H212" s="2517">
        <v>540</v>
      </c>
      <c r="I212" s="2518">
        <v>198</v>
      </c>
      <c r="J212" s="2519">
        <v>0</v>
      </c>
      <c r="K212" s="2519">
        <v>0</v>
      </c>
      <c r="L212" s="2519">
        <v>198</v>
      </c>
      <c r="M212" s="2520">
        <v>342</v>
      </c>
      <c r="N212" s="2513"/>
      <c r="O212" s="2514"/>
      <c r="P212" s="2514"/>
      <c r="Q212" s="2514"/>
      <c r="R212" s="2514"/>
      <c r="S212" s="2515"/>
      <c r="T212" s="1641"/>
      <c r="U212" s="1641"/>
      <c r="V212" s="1642"/>
      <c r="W212" s="1642"/>
      <c r="X212" s="1642"/>
      <c r="Y212" s="1641"/>
      <c r="Z212" s="1641"/>
      <c r="AA212" s="1641"/>
      <c r="AV212" s="1644"/>
    </row>
    <row r="213" spans="1:48" s="1643" customFormat="1" ht="15.75">
      <c r="A213" s="1722"/>
      <c r="B213" s="1727" t="s">
        <v>444</v>
      </c>
      <c r="C213" s="1735">
        <v>2</v>
      </c>
      <c r="D213" s="1645" t="s">
        <v>105</v>
      </c>
      <c r="E213" s="1626"/>
      <c r="F213" s="1734"/>
      <c r="G213" s="1741">
        <v>9</v>
      </c>
      <c r="H213" s="2509">
        <v>270</v>
      </c>
      <c r="I213" s="2510">
        <v>99</v>
      </c>
      <c r="J213" s="2511"/>
      <c r="K213" s="2511"/>
      <c r="L213" s="2511">
        <v>99</v>
      </c>
      <c r="M213" s="2512">
        <v>171</v>
      </c>
      <c r="N213" s="2513">
        <v>3</v>
      </c>
      <c r="O213" s="2514">
        <v>3</v>
      </c>
      <c r="P213" s="2514">
        <v>3</v>
      </c>
      <c r="Q213" s="2514"/>
      <c r="R213" s="2514"/>
      <c r="S213" s="2515"/>
      <c r="T213" s="1641"/>
      <c r="U213" s="1641"/>
      <c r="V213" s="1642"/>
      <c r="W213" s="1642"/>
      <c r="X213" s="1642"/>
      <c r="Y213" s="1641"/>
      <c r="Z213" s="1641"/>
      <c r="AA213" s="1641"/>
      <c r="AV213" s="1644"/>
    </row>
    <row r="214" spans="1:48" s="1643" customFormat="1" ht="16.5" thickBot="1">
      <c r="A214" s="1723"/>
      <c r="B214" s="1729" t="s">
        <v>444</v>
      </c>
      <c r="C214" s="1736">
        <v>4</v>
      </c>
      <c r="D214" s="1737" t="s">
        <v>122</v>
      </c>
      <c r="E214" s="1738"/>
      <c r="F214" s="1739"/>
      <c r="G214" s="1743">
        <v>9</v>
      </c>
      <c r="H214" s="2521">
        <v>270</v>
      </c>
      <c r="I214" s="2522">
        <v>99</v>
      </c>
      <c r="J214" s="2523"/>
      <c r="K214" s="2523"/>
      <c r="L214" s="2523">
        <v>99</v>
      </c>
      <c r="M214" s="2524">
        <v>171</v>
      </c>
      <c r="N214" s="2525"/>
      <c r="O214" s="2526"/>
      <c r="P214" s="2526"/>
      <c r="Q214" s="2526">
        <v>3</v>
      </c>
      <c r="R214" s="2526">
        <v>3</v>
      </c>
      <c r="S214" s="2527">
        <v>3</v>
      </c>
      <c r="T214" s="1646"/>
      <c r="U214" s="1646"/>
      <c r="V214" s="1646"/>
      <c r="W214" s="1646"/>
      <c r="X214" s="1646"/>
      <c r="Y214" s="1641"/>
      <c r="Z214" s="1641"/>
      <c r="AA214" s="1641"/>
      <c r="AV214" s="1644"/>
    </row>
    <row r="215" spans="1:64" ht="19.5" customHeight="1">
      <c r="A215" s="1523"/>
      <c r="B215" s="1525"/>
      <c r="C215" s="1523"/>
      <c r="D215" s="1523"/>
      <c r="E215" s="1526"/>
      <c r="F215" s="1523"/>
      <c r="G215" s="1523"/>
      <c r="H215" s="1523"/>
      <c r="I215" s="1523"/>
      <c r="J215" s="1523"/>
      <c r="K215" s="1523"/>
      <c r="L215" s="1523"/>
      <c r="M215" s="1523"/>
      <c r="N215" s="1523"/>
      <c r="O215" s="1523"/>
      <c r="P215" s="1523"/>
      <c r="Q215" s="1523"/>
      <c r="R215" s="1523"/>
      <c r="S215" s="1524"/>
      <c r="T215" s="1523"/>
      <c r="U215" s="1523"/>
      <c r="V215" s="1523"/>
      <c r="W215" s="1523"/>
      <c r="X215" s="1523"/>
      <c r="Y215" s="1521"/>
      <c r="Z215" s="1521"/>
      <c r="AA215" s="1521"/>
      <c r="AT215" s="1522"/>
      <c r="AV215" s="593"/>
      <c r="BA215" s="348"/>
      <c r="BB215" s="348"/>
      <c r="BC215" s="348"/>
      <c r="BD215" s="348"/>
      <c r="BE215" s="348"/>
      <c r="BF215" s="348"/>
      <c r="BG215" s="348"/>
      <c r="BH215" s="348"/>
      <c r="BI215" s="348"/>
      <c r="BJ215" s="348"/>
      <c r="BK215" s="348"/>
      <c r="BL215" s="348"/>
    </row>
    <row r="216" spans="2:10" ht="22.5" customHeight="1">
      <c r="B216" s="334" t="s">
        <v>78</v>
      </c>
      <c r="D216" s="2295"/>
      <c r="E216" s="2295"/>
      <c r="F216" s="2295"/>
      <c r="H216" s="1998" t="s">
        <v>79</v>
      </c>
      <c r="I216" s="2528"/>
      <c r="J216" s="2528"/>
    </row>
    <row r="217" spans="2:10" ht="21.75" customHeight="1">
      <c r="B217" s="1640" t="s">
        <v>178</v>
      </c>
      <c r="D217" s="2295"/>
      <c r="E217" s="2295"/>
      <c r="F217" s="2295"/>
      <c r="H217" s="1997" t="s">
        <v>391</v>
      </c>
      <c r="I217" s="1997"/>
      <c r="J217" s="1997"/>
    </row>
    <row r="218" spans="2:10" ht="23.25" customHeight="1">
      <c r="B218" s="1640" t="s">
        <v>80</v>
      </c>
      <c r="D218" s="2294"/>
      <c r="E218" s="2294"/>
      <c r="F218" s="2294"/>
      <c r="I218" s="2529" t="s">
        <v>392</v>
      </c>
      <c r="J218" s="2529"/>
    </row>
    <row r="219" spans="2:10" ht="30" customHeight="1">
      <c r="B219" s="1640" t="s">
        <v>393</v>
      </c>
      <c r="D219" s="2292"/>
      <c r="E219" s="2292"/>
      <c r="F219" s="2292"/>
      <c r="G219" s="2293" t="s">
        <v>391</v>
      </c>
      <c r="H219" s="2293"/>
      <c r="I219" s="2293"/>
      <c r="J219" s="2293"/>
    </row>
    <row r="220" spans="1:21" s="348" customFormat="1" ht="12.75">
      <c r="A220" s="1504"/>
      <c r="B220" s="1504"/>
      <c r="C220" s="1504"/>
      <c r="D220" s="1504"/>
      <c r="E220" s="1504"/>
      <c r="F220" s="1504"/>
      <c r="G220" s="1503"/>
      <c r="H220" s="1504"/>
      <c r="I220" s="1504"/>
      <c r="J220" s="1504"/>
      <c r="K220" s="1504"/>
      <c r="L220" s="1504"/>
      <c r="M220" s="1504"/>
      <c r="N220" s="1504"/>
      <c r="O220" s="1504"/>
      <c r="P220" s="1504"/>
      <c r="Q220" s="1504"/>
      <c r="R220" s="1504"/>
      <c r="S220" s="1504"/>
      <c r="U220" s="105"/>
    </row>
    <row r="221" spans="1:21" s="348" customFormat="1" ht="12.75">
      <c r="A221" s="1504"/>
      <c r="B221" s="1504"/>
      <c r="C221" s="1504"/>
      <c r="D221" s="1504"/>
      <c r="E221" s="1504"/>
      <c r="F221" s="1504"/>
      <c r="G221" s="1503"/>
      <c r="H221" s="1504"/>
      <c r="I221" s="1504"/>
      <c r="J221" s="1504"/>
      <c r="K221" s="1504"/>
      <c r="L221" s="1504"/>
      <c r="M221" s="1504"/>
      <c r="N221" s="1504"/>
      <c r="O221" s="1504"/>
      <c r="P221" s="1504"/>
      <c r="Q221" s="1504"/>
      <c r="R221" s="1504"/>
      <c r="S221" s="1504"/>
      <c r="U221" s="105"/>
    </row>
    <row r="222" spans="1:21" s="348" customFormat="1" ht="12.75">
      <c r="A222" s="1504"/>
      <c r="B222" s="1504"/>
      <c r="C222" s="1504"/>
      <c r="D222" s="1504"/>
      <c r="E222" s="1504"/>
      <c r="F222" s="1504"/>
      <c r="G222" s="1503"/>
      <c r="H222" s="1504"/>
      <c r="I222" s="1504"/>
      <c r="J222" s="1504"/>
      <c r="K222" s="1504"/>
      <c r="L222" s="1504"/>
      <c r="M222" s="1504"/>
      <c r="N222" s="1504"/>
      <c r="O222" s="1504"/>
      <c r="P222" s="1504"/>
      <c r="Q222" s="1504"/>
      <c r="R222" s="1504"/>
      <c r="S222" s="1504"/>
      <c r="U222" s="105"/>
    </row>
    <row r="223" spans="1:21" s="348" customFormat="1" ht="12.75">
      <c r="A223" s="1504"/>
      <c r="B223" s="1504"/>
      <c r="C223" s="1504"/>
      <c r="D223" s="1504"/>
      <c r="E223" s="1504"/>
      <c r="F223" s="1504"/>
      <c r="G223" s="1503"/>
      <c r="H223" s="1504"/>
      <c r="I223" s="1504"/>
      <c r="J223" s="1504"/>
      <c r="K223" s="1504"/>
      <c r="L223" s="1504"/>
      <c r="M223" s="1504"/>
      <c r="N223" s="1504"/>
      <c r="O223" s="1504"/>
      <c r="P223" s="1504"/>
      <c r="Q223" s="1504"/>
      <c r="R223" s="1504"/>
      <c r="S223" s="1504"/>
      <c r="U223" s="105"/>
    </row>
    <row r="224" spans="1:21" s="348" customFormat="1" ht="12.75">
      <c r="A224" s="1504"/>
      <c r="B224" s="1504"/>
      <c r="C224" s="1504"/>
      <c r="D224" s="1504"/>
      <c r="E224" s="1504"/>
      <c r="F224" s="1504"/>
      <c r="G224" s="1503"/>
      <c r="H224" s="1504"/>
      <c r="I224" s="1504"/>
      <c r="J224" s="1504"/>
      <c r="K224" s="1504"/>
      <c r="L224" s="1504"/>
      <c r="M224" s="1504"/>
      <c r="N224" s="1504"/>
      <c r="O224" s="1504"/>
      <c r="P224" s="1504"/>
      <c r="Q224" s="1504"/>
      <c r="R224" s="1504"/>
      <c r="S224" s="1504"/>
      <c r="U224" s="105"/>
    </row>
    <row r="225" spans="1:21" s="348" customFormat="1" ht="12.75">
      <c r="A225" s="1504"/>
      <c r="B225" s="1504"/>
      <c r="C225" s="1504"/>
      <c r="D225" s="1504"/>
      <c r="E225" s="1504"/>
      <c r="F225" s="1504"/>
      <c r="G225" s="1503"/>
      <c r="H225" s="1504"/>
      <c r="I225" s="1504"/>
      <c r="J225" s="1504"/>
      <c r="K225" s="1504"/>
      <c r="L225" s="1504"/>
      <c r="M225" s="1504"/>
      <c r="N225" s="1504"/>
      <c r="O225" s="1504"/>
      <c r="P225" s="1504"/>
      <c r="Q225" s="1504"/>
      <c r="R225" s="1504"/>
      <c r="S225" s="1504"/>
      <c r="U225" s="105"/>
    </row>
    <row r="226" spans="1:21" s="348" customFormat="1" ht="12.75">
      <c r="A226" s="1504"/>
      <c r="B226" s="1504"/>
      <c r="C226" s="1504"/>
      <c r="D226" s="1504"/>
      <c r="E226" s="1504"/>
      <c r="F226" s="1504"/>
      <c r="G226" s="1503"/>
      <c r="H226" s="1504"/>
      <c r="I226" s="1504"/>
      <c r="J226" s="1504"/>
      <c r="K226" s="1504"/>
      <c r="L226" s="1504"/>
      <c r="M226" s="1504"/>
      <c r="N226" s="1504"/>
      <c r="O226" s="1504"/>
      <c r="P226" s="1504"/>
      <c r="Q226" s="1504"/>
      <c r="R226" s="1504"/>
      <c r="S226" s="1504"/>
      <c r="U226" s="105"/>
    </row>
    <row r="227" spans="1:21" s="348" customFormat="1" ht="12.75">
      <c r="A227" s="1504"/>
      <c r="B227" s="1504"/>
      <c r="C227" s="1504"/>
      <c r="D227" s="1504"/>
      <c r="E227" s="1504"/>
      <c r="F227" s="1504"/>
      <c r="G227" s="1503"/>
      <c r="H227" s="1504"/>
      <c r="I227" s="1504"/>
      <c r="J227" s="1504"/>
      <c r="K227" s="1504"/>
      <c r="L227" s="1504"/>
      <c r="M227" s="1504"/>
      <c r="N227" s="1504"/>
      <c r="O227" s="1504"/>
      <c r="P227" s="1504"/>
      <c r="Q227" s="1504"/>
      <c r="R227" s="1504"/>
      <c r="S227" s="1504"/>
      <c r="U227" s="105"/>
    </row>
    <row r="228" spans="1:21" s="348" customFormat="1" ht="12.75">
      <c r="A228" s="1504"/>
      <c r="B228" s="1504"/>
      <c r="C228" s="1518"/>
      <c r="D228" s="1518"/>
      <c r="E228" s="1518"/>
      <c r="F228" s="1518"/>
      <c r="G228" s="1519"/>
      <c r="H228" s="1518"/>
      <c r="I228" s="1504"/>
      <c r="J228" s="1504"/>
      <c r="K228" s="1504"/>
      <c r="L228" s="1504"/>
      <c r="M228" s="1504"/>
      <c r="N228" s="1504"/>
      <c r="O228" s="1520"/>
      <c r="P228" s="1504"/>
      <c r="Q228" s="1520"/>
      <c r="R228" s="1504"/>
      <c r="S228" s="1504"/>
      <c r="U228" s="105"/>
    </row>
    <row r="229" spans="1:21" s="348" customFormat="1" ht="12.75">
      <c r="A229" s="1504"/>
      <c r="B229" s="1504"/>
      <c r="C229" s="1504"/>
      <c r="D229" s="1504"/>
      <c r="E229" s="1504"/>
      <c r="F229" s="1504"/>
      <c r="G229" s="1503"/>
      <c r="H229" s="1504"/>
      <c r="I229" s="1504"/>
      <c r="J229" s="1504"/>
      <c r="K229" s="1504"/>
      <c r="L229" s="1504"/>
      <c r="M229" s="1504"/>
      <c r="N229" s="1504"/>
      <c r="O229" s="1504"/>
      <c r="P229" s="1504"/>
      <c r="Q229" s="1504"/>
      <c r="R229" s="1504"/>
      <c r="S229" s="1504"/>
      <c r="U229" s="105"/>
    </row>
    <row r="230" spans="1:21" s="348" customFormat="1" ht="12.75">
      <c r="A230" s="1504"/>
      <c r="B230" s="1504"/>
      <c r="C230" s="1504"/>
      <c r="D230" s="1504"/>
      <c r="E230" s="1504"/>
      <c r="F230" s="1504"/>
      <c r="G230" s="1503"/>
      <c r="H230" s="1504"/>
      <c r="I230" s="1504"/>
      <c r="J230" s="1504"/>
      <c r="K230" s="1504"/>
      <c r="L230" s="1504"/>
      <c r="M230" s="1504"/>
      <c r="N230" s="1504"/>
      <c r="O230" s="1504"/>
      <c r="P230" s="1504"/>
      <c r="Q230" s="1504"/>
      <c r="R230" s="1504"/>
      <c r="S230" s="1504"/>
      <c r="U230" s="105"/>
    </row>
    <row r="231" spans="1:21" s="348" customFormat="1" ht="12.75">
      <c r="A231" s="1504"/>
      <c r="B231" s="1504"/>
      <c r="C231" s="1504"/>
      <c r="D231" s="1504"/>
      <c r="E231" s="1504"/>
      <c r="F231" s="1504"/>
      <c r="G231" s="1503"/>
      <c r="H231" s="1504"/>
      <c r="I231" s="1504"/>
      <c r="J231" s="1504"/>
      <c r="K231" s="1504"/>
      <c r="L231" s="1504"/>
      <c r="M231" s="1504"/>
      <c r="N231" s="1504"/>
      <c r="O231" s="1504"/>
      <c r="P231" s="1504"/>
      <c r="Q231" s="1504"/>
      <c r="R231" s="1504"/>
      <c r="S231" s="1504"/>
      <c r="U231" s="105"/>
    </row>
    <row r="232" spans="1:21" s="348" customFormat="1" ht="12.75">
      <c r="A232" s="1504"/>
      <c r="B232" s="1504"/>
      <c r="C232" s="1504"/>
      <c r="D232" s="1504"/>
      <c r="E232" s="1504"/>
      <c r="F232" s="1504"/>
      <c r="G232" s="1503"/>
      <c r="H232" s="1504"/>
      <c r="I232" s="1504"/>
      <c r="J232" s="1504"/>
      <c r="K232" s="1504"/>
      <c r="L232" s="1504"/>
      <c r="M232" s="1504"/>
      <c r="N232" s="1504"/>
      <c r="O232" s="1504"/>
      <c r="P232" s="1504"/>
      <c r="Q232" s="1504"/>
      <c r="R232" s="1504"/>
      <c r="S232" s="1504"/>
      <c r="U232" s="105"/>
    </row>
    <row r="233" spans="1:21" s="348" customFormat="1" ht="12.75">
      <c r="A233" s="1504"/>
      <c r="B233" s="1504"/>
      <c r="C233" s="1504"/>
      <c r="D233" s="1504"/>
      <c r="E233" s="1504"/>
      <c r="F233" s="1504"/>
      <c r="G233" s="1503"/>
      <c r="H233" s="1504"/>
      <c r="I233" s="1504"/>
      <c r="J233" s="1504"/>
      <c r="K233" s="1504"/>
      <c r="L233" s="1504"/>
      <c r="M233" s="1504"/>
      <c r="N233" s="1504"/>
      <c r="O233" s="1504"/>
      <c r="P233" s="1504"/>
      <c r="Q233" s="1504"/>
      <c r="R233" s="1504"/>
      <c r="S233" s="1504"/>
      <c r="U233" s="105"/>
    </row>
    <row r="234" spans="1:21" s="348" customFormat="1" ht="12.75">
      <c r="A234" s="1504"/>
      <c r="B234" s="1504"/>
      <c r="C234" s="1504"/>
      <c r="D234" s="1504"/>
      <c r="E234" s="1504"/>
      <c r="F234" s="1504"/>
      <c r="G234" s="1503"/>
      <c r="H234" s="1504"/>
      <c r="I234" s="1504"/>
      <c r="J234" s="1504"/>
      <c r="K234" s="1504"/>
      <c r="L234" s="1504"/>
      <c r="M234" s="1504"/>
      <c r="N234" s="1504"/>
      <c r="O234" s="1504"/>
      <c r="P234" s="1504"/>
      <c r="Q234" s="1504"/>
      <c r="R234" s="1504"/>
      <c r="S234" s="1504"/>
      <c r="U234" s="105"/>
    </row>
    <row r="235" spans="1:21" s="348" customFormat="1" ht="12.75">
      <c r="A235" s="1504"/>
      <c r="B235" s="1504"/>
      <c r="C235" s="1504"/>
      <c r="D235" s="1504"/>
      <c r="E235" s="1504"/>
      <c r="F235" s="1504"/>
      <c r="G235" s="1503"/>
      <c r="H235" s="1504"/>
      <c r="I235" s="1504"/>
      <c r="J235" s="1504"/>
      <c r="K235" s="1504"/>
      <c r="L235" s="1504"/>
      <c r="M235" s="1504"/>
      <c r="N235" s="1504"/>
      <c r="O235" s="1504"/>
      <c r="P235" s="1504"/>
      <c r="Q235" s="1504"/>
      <c r="R235" s="1504"/>
      <c r="S235" s="1504"/>
      <c r="U235" s="105"/>
    </row>
    <row r="236" spans="1:21" s="348" customFormat="1" ht="12.75">
      <c r="A236" s="1504"/>
      <c r="B236" s="1504"/>
      <c r="C236" s="1504"/>
      <c r="D236" s="1504"/>
      <c r="E236" s="1504"/>
      <c r="F236" s="1504"/>
      <c r="G236" s="1503"/>
      <c r="H236" s="1504"/>
      <c r="I236" s="1504"/>
      <c r="J236" s="1504"/>
      <c r="K236" s="1504"/>
      <c r="L236" s="1504"/>
      <c r="M236" s="1504"/>
      <c r="N236" s="1504"/>
      <c r="O236" s="1504"/>
      <c r="P236" s="1504"/>
      <c r="Q236" s="1504"/>
      <c r="R236" s="1504"/>
      <c r="S236" s="1504"/>
      <c r="U236" s="105"/>
    </row>
    <row r="237" spans="1:21" s="348" customFormat="1" ht="12.75">
      <c r="A237" s="1504"/>
      <c r="B237" s="1504"/>
      <c r="C237" s="1504"/>
      <c r="D237" s="1504"/>
      <c r="E237" s="1504"/>
      <c r="F237" s="1504"/>
      <c r="G237" s="1503"/>
      <c r="H237" s="1504"/>
      <c r="I237" s="1504"/>
      <c r="J237" s="1504"/>
      <c r="K237" s="1504"/>
      <c r="L237" s="1504"/>
      <c r="M237" s="1504"/>
      <c r="N237" s="1504"/>
      <c r="O237" s="1504"/>
      <c r="P237" s="1504"/>
      <c r="Q237" s="1504"/>
      <c r="R237" s="1504"/>
      <c r="S237" s="1504"/>
      <c r="U237" s="105"/>
    </row>
    <row r="238" spans="1:21" s="348" customFormat="1" ht="12.75">
      <c r="A238" s="1504"/>
      <c r="B238" s="1504"/>
      <c r="C238" s="1504"/>
      <c r="D238" s="1504"/>
      <c r="E238" s="1504"/>
      <c r="F238" s="1504"/>
      <c r="G238" s="1503"/>
      <c r="H238" s="1504"/>
      <c r="I238" s="1504"/>
      <c r="J238" s="1504"/>
      <c r="K238" s="1504"/>
      <c r="L238" s="1504"/>
      <c r="M238" s="1504"/>
      <c r="N238" s="1504"/>
      <c r="O238" s="1504"/>
      <c r="P238" s="1504"/>
      <c r="Q238" s="1504"/>
      <c r="R238" s="1504"/>
      <c r="S238" s="1504"/>
      <c r="U238" s="105"/>
    </row>
    <row r="239" spans="1:21" s="348" customFormat="1" ht="12.75">
      <c r="A239" s="1504"/>
      <c r="B239" s="1504"/>
      <c r="C239" s="1504"/>
      <c r="D239" s="1504"/>
      <c r="E239" s="1504"/>
      <c r="F239" s="1504"/>
      <c r="G239" s="1503"/>
      <c r="H239" s="1504"/>
      <c r="I239" s="1504"/>
      <c r="J239" s="1504"/>
      <c r="K239" s="1504"/>
      <c r="L239" s="1504"/>
      <c r="M239" s="1504"/>
      <c r="N239" s="1504"/>
      <c r="O239" s="1504"/>
      <c r="P239" s="1504"/>
      <c r="Q239" s="1504"/>
      <c r="R239" s="1504"/>
      <c r="S239" s="1504"/>
      <c r="U239" s="105"/>
    </row>
    <row r="240" spans="1:21" s="348" customFormat="1" ht="12.75">
      <c r="A240" s="1504"/>
      <c r="B240" s="1504"/>
      <c r="C240" s="1504"/>
      <c r="D240" s="1504"/>
      <c r="E240" s="1504"/>
      <c r="F240" s="1504"/>
      <c r="G240" s="1503"/>
      <c r="H240" s="1504"/>
      <c r="I240" s="1504"/>
      <c r="J240" s="1504"/>
      <c r="K240" s="1504"/>
      <c r="L240" s="1504"/>
      <c r="M240" s="1504"/>
      <c r="N240" s="1504"/>
      <c r="O240" s="1504"/>
      <c r="P240" s="1504"/>
      <c r="Q240" s="1504"/>
      <c r="R240" s="1504"/>
      <c r="S240" s="1504"/>
      <c r="U240" s="105"/>
    </row>
    <row r="241" spans="1:21" s="348" customFormat="1" ht="12.75">
      <c r="A241" s="1504"/>
      <c r="B241" s="1504"/>
      <c r="C241" s="1504"/>
      <c r="D241" s="1504"/>
      <c r="E241" s="1504"/>
      <c r="F241" s="1504"/>
      <c r="G241" s="1503"/>
      <c r="H241" s="1504"/>
      <c r="I241" s="1504"/>
      <c r="J241" s="1504"/>
      <c r="K241" s="1504"/>
      <c r="L241" s="1504"/>
      <c r="M241" s="1504"/>
      <c r="N241" s="1504"/>
      <c r="O241" s="1504"/>
      <c r="P241" s="1504"/>
      <c r="Q241" s="1504"/>
      <c r="R241" s="1504"/>
      <c r="S241" s="1504"/>
      <c r="U241" s="105"/>
    </row>
    <row r="242" spans="1:21" s="348" customFormat="1" ht="12.75">
      <c r="A242" s="1504"/>
      <c r="B242" s="1504"/>
      <c r="C242" s="1504"/>
      <c r="D242" s="1504"/>
      <c r="E242" s="1504"/>
      <c r="F242" s="1504"/>
      <c r="G242" s="1503"/>
      <c r="H242" s="1504"/>
      <c r="I242" s="1504"/>
      <c r="J242" s="1504"/>
      <c r="K242" s="1504"/>
      <c r="L242" s="1504"/>
      <c r="M242" s="1504"/>
      <c r="N242" s="1504"/>
      <c r="O242" s="1504"/>
      <c r="P242" s="1504"/>
      <c r="Q242" s="1504"/>
      <c r="R242" s="1504"/>
      <c r="S242" s="1504"/>
      <c r="U242" s="105"/>
    </row>
    <row r="243" spans="1:21" s="348" customFormat="1" ht="12.75">
      <c r="A243" s="1504"/>
      <c r="B243" s="1504"/>
      <c r="C243" s="1504"/>
      <c r="D243" s="1504"/>
      <c r="E243" s="1504"/>
      <c r="F243" s="1504"/>
      <c r="G243" s="1503"/>
      <c r="H243" s="1504"/>
      <c r="I243" s="1504"/>
      <c r="J243" s="1504"/>
      <c r="K243" s="1504"/>
      <c r="L243" s="1504"/>
      <c r="M243" s="1504"/>
      <c r="N243" s="1504"/>
      <c r="O243" s="1504"/>
      <c r="P243" s="1504"/>
      <c r="Q243" s="1504"/>
      <c r="R243" s="1504"/>
      <c r="S243" s="1504"/>
      <c r="U243" s="105"/>
    </row>
    <row r="244" spans="1:21" s="348" customFormat="1" ht="12.75">
      <c r="A244" s="1504"/>
      <c r="B244" s="1504"/>
      <c r="C244" s="1504"/>
      <c r="D244" s="1504"/>
      <c r="E244" s="1504"/>
      <c r="F244" s="1504"/>
      <c r="G244" s="1503"/>
      <c r="H244" s="1504"/>
      <c r="I244" s="1504"/>
      <c r="J244" s="1504"/>
      <c r="K244" s="1504"/>
      <c r="L244" s="1504"/>
      <c r="M244" s="1504"/>
      <c r="N244" s="1504"/>
      <c r="O244" s="1504"/>
      <c r="P244" s="1504"/>
      <c r="Q244" s="1504"/>
      <c r="R244" s="1504"/>
      <c r="S244" s="1504"/>
      <c r="U244" s="105"/>
    </row>
    <row r="245" spans="1:21" s="348" customFormat="1" ht="12.75">
      <c r="A245" s="1504"/>
      <c r="B245" s="1504"/>
      <c r="C245" s="1504"/>
      <c r="D245" s="1504"/>
      <c r="E245" s="1504"/>
      <c r="F245" s="1504"/>
      <c r="G245" s="1503"/>
      <c r="H245" s="1504"/>
      <c r="I245" s="1504"/>
      <c r="J245" s="1504"/>
      <c r="K245" s="1504"/>
      <c r="L245" s="1504"/>
      <c r="M245" s="1504"/>
      <c r="N245" s="1504"/>
      <c r="O245" s="1504"/>
      <c r="P245" s="1504"/>
      <c r="Q245" s="1504"/>
      <c r="R245" s="1504"/>
      <c r="S245" s="1504"/>
      <c r="U245" s="105"/>
    </row>
    <row r="246" spans="1:21" s="348" customFormat="1" ht="12.75">
      <c r="A246" s="1504"/>
      <c r="B246" s="1504"/>
      <c r="C246" s="1504"/>
      <c r="D246" s="1504"/>
      <c r="E246" s="1504"/>
      <c r="F246" s="1504"/>
      <c r="G246" s="1503"/>
      <c r="H246" s="1504"/>
      <c r="I246" s="1504"/>
      <c r="J246" s="1504"/>
      <c r="K246" s="1504"/>
      <c r="L246" s="1504"/>
      <c r="M246" s="1504"/>
      <c r="N246" s="1504"/>
      <c r="O246" s="1504"/>
      <c r="P246" s="1504"/>
      <c r="Q246" s="1504"/>
      <c r="R246" s="1504"/>
      <c r="S246" s="1504"/>
      <c r="U246" s="105"/>
    </row>
    <row r="247" spans="1:21" s="348" customFormat="1" ht="12.75">
      <c r="A247" s="1504"/>
      <c r="B247" s="1504"/>
      <c r="C247" s="1504"/>
      <c r="D247" s="1504"/>
      <c r="E247" s="1504"/>
      <c r="F247" s="1504"/>
      <c r="G247" s="1503"/>
      <c r="H247" s="1504"/>
      <c r="I247" s="1504"/>
      <c r="J247" s="1504"/>
      <c r="K247" s="1504"/>
      <c r="L247" s="1504"/>
      <c r="M247" s="1504"/>
      <c r="N247" s="1504"/>
      <c r="O247" s="1504"/>
      <c r="P247" s="1504"/>
      <c r="Q247" s="1504"/>
      <c r="R247" s="1504"/>
      <c r="S247" s="1504"/>
      <c r="U247" s="105"/>
    </row>
    <row r="248" spans="1:21" s="348" customFormat="1" ht="12.75">
      <c r="A248" s="1504"/>
      <c r="B248" s="1504"/>
      <c r="C248" s="1504"/>
      <c r="D248" s="1504"/>
      <c r="E248" s="1504"/>
      <c r="F248" s="1504"/>
      <c r="G248" s="1503"/>
      <c r="H248" s="1504"/>
      <c r="I248" s="1504"/>
      <c r="J248" s="1504"/>
      <c r="K248" s="1504"/>
      <c r="L248" s="1504"/>
      <c r="M248" s="1504"/>
      <c r="N248" s="1504"/>
      <c r="O248" s="1504"/>
      <c r="P248" s="1504"/>
      <c r="Q248" s="1504"/>
      <c r="R248" s="1504"/>
      <c r="S248" s="1504"/>
      <c r="U248" s="105"/>
    </row>
    <row r="249" spans="1:21" s="348" customFormat="1" ht="12.75">
      <c r="A249" s="1504"/>
      <c r="B249" s="1504"/>
      <c r="C249" s="1504"/>
      <c r="D249" s="1504"/>
      <c r="E249" s="1504"/>
      <c r="F249" s="1504"/>
      <c r="G249" s="1503"/>
      <c r="H249" s="1504"/>
      <c r="I249" s="1504"/>
      <c r="J249" s="1504"/>
      <c r="K249" s="1504"/>
      <c r="L249" s="1504"/>
      <c r="M249" s="1504"/>
      <c r="N249" s="1504"/>
      <c r="O249" s="1504"/>
      <c r="P249" s="1504"/>
      <c r="Q249" s="1504"/>
      <c r="R249" s="1504"/>
      <c r="S249" s="1504"/>
      <c r="U249" s="105"/>
    </row>
    <row r="250" spans="1:21" s="348" customFormat="1" ht="12.75">
      <c r="A250" s="1504"/>
      <c r="B250" s="1504"/>
      <c r="C250" s="1504"/>
      <c r="D250" s="1504"/>
      <c r="E250" s="1504"/>
      <c r="F250" s="1504"/>
      <c r="G250" s="1503"/>
      <c r="H250" s="1504"/>
      <c r="I250" s="1504"/>
      <c r="J250" s="1504"/>
      <c r="K250" s="1504"/>
      <c r="L250" s="1504"/>
      <c r="M250" s="1504"/>
      <c r="N250" s="1504"/>
      <c r="O250" s="1504"/>
      <c r="P250" s="1504"/>
      <c r="Q250" s="1504"/>
      <c r="R250" s="1504"/>
      <c r="S250" s="1504"/>
      <c r="U250" s="105"/>
    </row>
    <row r="251" spans="1:21" s="348" customFormat="1" ht="12.75">
      <c r="A251" s="1504"/>
      <c r="B251" s="1504"/>
      <c r="C251" s="1504"/>
      <c r="D251" s="1504"/>
      <c r="E251" s="1504"/>
      <c r="F251" s="1504"/>
      <c r="G251" s="1503"/>
      <c r="H251" s="1504"/>
      <c r="I251" s="1504"/>
      <c r="J251" s="1504"/>
      <c r="K251" s="1504"/>
      <c r="L251" s="1504"/>
      <c r="M251" s="1504"/>
      <c r="N251" s="1504"/>
      <c r="O251" s="1504"/>
      <c r="P251" s="1504"/>
      <c r="Q251" s="1504"/>
      <c r="R251" s="1504"/>
      <c r="S251" s="1504"/>
      <c r="U251" s="105"/>
    </row>
    <row r="252" spans="1:21" s="348" customFormat="1" ht="12.75">
      <c r="A252" s="1504"/>
      <c r="B252" s="1504"/>
      <c r="C252" s="1504"/>
      <c r="D252" s="1504"/>
      <c r="E252" s="1504"/>
      <c r="F252" s="1504"/>
      <c r="G252" s="1503"/>
      <c r="H252" s="1504"/>
      <c r="I252" s="1504"/>
      <c r="J252" s="1504"/>
      <c r="K252" s="1504"/>
      <c r="L252" s="1504"/>
      <c r="M252" s="1504"/>
      <c r="N252" s="1504"/>
      <c r="O252" s="1504"/>
      <c r="P252" s="1504"/>
      <c r="Q252" s="1504"/>
      <c r="R252" s="1504"/>
      <c r="S252" s="1504"/>
      <c r="U252" s="105"/>
    </row>
    <row r="253" spans="1:21" s="348" customFormat="1" ht="12.75">
      <c r="A253" s="1504"/>
      <c r="B253" s="1504"/>
      <c r="C253" s="1504"/>
      <c r="D253" s="1504"/>
      <c r="E253" s="1504"/>
      <c r="F253" s="1504"/>
      <c r="G253" s="1503"/>
      <c r="H253" s="1504"/>
      <c r="I253" s="1504"/>
      <c r="J253" s="1504"/>
      <c r="K253" s="1504"/>
      <c r="L253" s="1504"/>
      <c r="M253" s="1504"/>
      <c r="N253" s="1504"/>
      <c r="O253" s="1504"/>
      <c r="P253" s="1504"/>
      <c r="Q253" s="1504"/>
      <c r="R253" s="1504"/>
      <c r="S253" s="1504"/>
      <c r="U253" s="105"/>
    </row>
    <row r="254" spans="1:21" s="348" customFormat="1" ht="12.75">
      <c r="A254" s="1504"/>
      <c r="B254" s="1504"/>
      <c r="C254" s="1504"/>
      <c r="D254" s="1504"/>
      <c r="E254" s="1504"/>
      <c r="F254" s="1504"/>
      <c r="G254" s="1503"/>
      <c r="H254" s="1504"/>
      <c r="I254" s="1504"/>
      <c r="J254" s="1504"/>
      <c r="K254" s="1504"/>
      <c r="L254" s="1504"/>
      <c r="M254" s="1504"/>
      <c r="N254" s="1504"/>
      <c r="O254" s="1504"/>
      <c r="P254" s="1504"/>
      <c r="Q254" s="1504"/>
      <c r="R254" s="1504"/>
      <c r="S254" s="1504"/>
      <c r="U254" s="105"/>
    </row>
    <row r="255" spans="1:21" s="348" customFormat="1" ht="12.75">
      <c r="A255" s="1504"/>
      <c r="B255" s="1504"/>
      <c r="C255" s="1504"/>
      <c r="D255" s="1504"/>
      <c r="E255" s="1504"/>
      <c r="F255" s="1504"/>
      <c r="G255" s="1503"/>
      <c r="H255" s="1504"/>
      <c r="I255" s="1504"/>
      <c r="J255" s="1504"/>
      <c r="K255" s="1504"/>
      <c r="L255" s="1504"/>
      <c r="M255" s="1504"/>
      <c r="N255" s="1504"/>
      <c r="O255" s="1504"/>
      <c r="P255" s="1504"/>
      <c r="Q255" s="1504"/>
      <c r="R255" s="1504"/>
      <c r="S255" s="1504"/>
      <c r="U255" s="105"/>
    </row>
    <row r="256" spans="1:21" s="348" customFormat="1" ht="12.75">
      <c r="A256" s="1504"/>
      <c r="B256" s="1504"/>
      <c r="C256" s="1504"/>
      <c r="D256" s="1504"/>
      <c r="E256" s="1504"/>
      <c r="F256" s="1504"/>
      <c r="G256" s="1503"/>
      <c r="H256" s="1504"/>
      <c r="I256" s="1504"/>
      <c r="J256" s="1504"/>
      <c r="K256" s="1504"/>
      <c r="L256" s="1504"/>
      <c r="M256" s="1504"/>
      <c r="N256" s="1504"/>
      <c r="O256" s="1504"/>
      <c r="P256" s="1504"/>
      <c r="Q256" s="1504"/>
      <c r="R256" s="1504"/>
      <c r="S256" s="1504"/>
      <c r="U256" s="105"/>
    </row>
    <row r="257" spans="1:21" s="348" customFormat="1" ht="12.75">
      <c r="A257" s="1504"/>
      <c r="B257" s="1504"/>
      <c r="C257" s="1504"/>
      <c r="D257" s="1504"/>
      <c r="E257" s="1504"/>
      <c r="F257" s="1504"/>
      <c r="G257" s="1503"/>
      <c r="H257" s="1504"/>
      <c r="I257" s="1504"/>
      <c r="J257" s="1504"/>
      <c r="K257" s="1504"/>
      <c r="L257" s="1504"/>
      <c r="M257" s="1504"/>
      <c r="N257" s="1504"/>
      <c r="O257" s="1504"/>
      <c r="P257" s="1504"/>
      <c r="Q257" s="1504"/>
      <c r="R257" s="1504"/>
      <c r="S257" s="1504"/>
      <c r="U257" s="105"/>
    </row>
    <row r="258" spans="1:21" s="348" customFormat="1" ht="12.75">
      <c r="A258" s="1504"/>
      <c r="B258" s="1504"/>
      <c r="C258" s="1504"/>
      <c r="D258" s="1504"/>
      <c r="E258" s="1504"/>
      <c r="F258" s="1504"/>
      <c r="G258" s="1503"/>
      <c r="H258" s="1504"/>
      <c r="I258" s="1504"/>
      <c r="J258" s="1504"/>
      <c r="K258" s="1504"/>
      <c r="L258" s="1504"/>
      <c r="M258" s="1504"/>
      <c r="N258" s="1504"/>
      <c r="O258" s="1504"/>
      <c r="P258" s="1504"/>
      <c r="Q258" s="1504"/>
      <c r="R258" s="1504"/>
      <c r="S258" s="1504"/>
      <c r="U258" s="105"/>
    </row>
    <row r="259" spans="1:21" s="348" customFormat="1" ht="12.75">
      <c r="A259" s="1504"/>
      <c r="B259" s="1504"/>
      <c r="C259" s="1504"/>
      <c r="D259" s="1504"/>
      <c r="E259" s="1504"/>
      <c r="F259" s="1504"/>
      <c r="G259" s="1503"/>
      <c r="H259" s="1504"/>
      <c r="I259" s="1504"/>
      <c r="J259" s="1504"/>
      <c r="K259" s="1504"/>
      <c r="L259" s="1504"/>
      <c r="M259" s="1504"/>
      <c r="N259" s="1504"/>
      <c r="O259" s="1504"/>
      <c r="P259" s="1504"/>
      <c r="Q259" s="1504"/>
      <c r="R259" s="1504"/>
      <c r="S259" s="1504"/>
      <c r="U259" s="105"/>
    </row>
    <row r="260" spans="1:21" s="348" customFormat="1" ht="12.75">
      <c r="A260" s="1504"/>
      <c r="B260" s="1504"/>
      <c r="C260" s="1504"/>
      <c r="D260" s="1504"/>
      <c r="E260" s="1504"/>
      <c r="F260" s="1504"/>
      <c r="G260" s="1503"/>
      <c r="H260" s="1504"/>
      <c r="I260" s="1504"/>
      <c r="J260" s="1504"/>
      <c r="K260" s="1504"/>
      <c r="L260" s="1504"/>
      <c r="M260" s="1504"/>
      <c r="N260" s="1504"/>
      <c r="O260" s="1504"/>
      <c r="P260" s="1504"/>
      <c r="Q260" s="1504"/>
      <c r="R260" s="1504"/>
      <c r="S260" s="1504"/>
      <c r="U260" s="105"/>
    </row>
    <row r="261" spans="1:21" s="348" customFormat="1" ht="12.75">
      <c r="A261" s="1504"/>
      <c r="B261" s="1504"/>
      <c r="C261" s="1504"/>
      <c r="D261" s="1504"/>
      <c r="E261" s="1504"/>
      <c r="F261" s="1504"/>
      <c r="G261" s="1503"/>
      <c r="H261" s="1504"/>
      <c r="I261" s="1504"/>
      <c r="J261" s="1504"/>
      <c r="K261" s="1504"/>
      <c r="L261" s="1504"/>
      <c r="M261" s="1504"/>
      <c r="N261" s="1504"/>
      <c r="O261" s="1504"/>
      <c r="P261" s="1504"/>
      <c r="Q261" s="1504"/>
      <c r="R261" s="1504"/>
      <c r="S261" s="1504"/>
      <c r="U261" s="105"/>
    </row>
    <row r="262" spans="1:21" s="348" customFormat="1" ht="12.75">
      <c r="A262" s="1504"/>
      <c r="B262" s="1504"/>
      <c r="C262" s="1504"/>
      <c r="D262" s="1504"/>
      <c r="E262" s="1504"/>
      <c r="F262" s="1504"/>
      <c r="G262" s="1503"/>
      <c r="H262" s="1504"/>
      <c r="I262" s="1504"/>
      <c r="J262" s="1504"/>
      <c r="K262" s="1504"/>
      <c r="L262" s="1504"/>
      <c r="M262" s="1504"/>
      <c r="N262" s="1504"/>
      <c r="O262" s="1504"/>
      <c r="P262" s="1504"/>
      <c r="Q262" s="1504"/>
      <c r="R262" s="1504"/>
      <c r="S262" s="1504"/>
      <c r="U262" s="105"/>
    </row>
    <row r="263" spans="1:21" s="348" customFormat="1" ht="12.75">
      <c r="A263" s="1504"/>
      <c r="B263" s="1504"/>
      <c r="C263" s="1504"/>
      <c r="D263" s="1504"/>
      <c r="E263" s="1504"/>
      <c r="F263" s="1504"/>
      <c r="G263" s="1503"/>
      <c r="H263" s="1504"/>
      <c r="I263" s="1504"/>
      <c r="J263" s="1504"/>
      <c r="K263" s="1504"/>
      <c r="L263" s="1504"/>
      <c r="M263" s="1504"/>
      <c r="N263" s="1504"/>
      <c r="O263" s="1504"/>
      <c r="P263" s="1504"/>
      <c r="Q263" s="1504"/>
      <c r="R263" s="1504"/>
      <c r="S263" s="1504"/>
      <c r="U263" s="105"/>
    </row>
    <row r="264" spans="1:21" s="348" customFormat="1" ht="12.75">
      <c r="A264" s="1504"/>
      <c r="B264" s="1504"/>
      <c r="C264" s="1504"/>
      <c r="D264" s="1504"/>
      <c r="E264" s="1504"/>
      <c r="F264" s="1504"/>
      <c r="G264" s="1503"/>
      <c r="H264" s="1504"/>
      <c r="I264" s="1504"/>
      <c r="J264" s="1504"/>
      <c r="K264" s="1504"/>
      <c r="L264" s="1504"/>
      <c r="M264" s="1504"/>
      <c r="N264" s="1504"/>
      <c r="O264" s="1504"/>
      <c r="P264" s="1504"/>
      <c r="Q264" s="1504"/>
      <c r="R264" s="1504"/>
      <c r="S264" s="1504"/>
      <c r="U264" s="105"/>
    </row>
    <row r="265" spans="1:21" s="348" customFormat="1" ht="12.75">
      <c r="A265" s="1504"/>
      <c r="B265" s="1504"/>
      <c r="C265" s="1504"/>
      <c r="D265" s="1504"/>
      <c r="E265" s="1504"/>
      <c r="F265" s="1504"/>
      <c r="G265" s="1503"/>
      <c r="H265" s="1504"/>
      <c r="I265" s="1504"/>
      <c r="J265" s="1504"/>
      <c r="K265" s="1504"/>
      <c r="L265" s="1504"/>
      <c r="M265" s="1504"/>
      <c r="N265" s="1504"/>
      <c r="O265" s="1504"/>
      <c r="P265" s="1504"/>
      <c r="Q265" s="1504"/>
      <c r="R265" s="1504"/>
      <c r="S265" s="1504"/>
      <c r="U265" s="105"/>
    </row>
    <row r="266" spans="1:21" s="348" customFormat="1" ht="12.75">
      <c r="A266" s="1504"/>
      <c r="B266" s="1504"/>
      <c r="C266" s="1504"/>
      <c r="D266" s="1504"/>
      <c r="E266" s="1504"/>
      <c r="F266" s="1504"/>
      <c r="G266" s="1503"/>
      <c r="H266" s="1504"/>
      <c r="I266" s="1504"/>
      <c r="J266" s="1504"/>
      <c r="K266" s="1504"/>
      <c r="L266" s="1504"/>
      <c r="M266" s="1504"/>
      <c r="N266" s="1504"/>
      <c r="O266" s="1504"/>
      <c r="P266" s="1504"/>
      <c r="Q266" s="1504"/>
      <c r="R266" s="1504"/>
      <c r="S266" s="1504"/>
      <c r="U266" s="105"/>
    </row>
    <row r="267" spans="1:21" s="348" customFormat="1" ht="12.75">
      <c r="A267" s="1504"/>
      <c r="B267" s="1504"/>
      <c r="C267" s="1504"/>
      <c r="D267" s="1504"/>
      <c r="E267" s="1504"/>
      <c r="F267" s="1504"/>
      <c r="G267" s="1503"/>
      <c r="H267" s="1504"/>
      <c r="I267" s="1504"/>
      <c r="J267" s="1504"/>
      <c r="K267" s="1504"/>
      <c r="L267" s="1504"/>
      <c r="M267" s="1504"/>
      <c r="N267" s="1504"/>
      <c r="O267" s="1504"/>
      <c r="P267" s="1504"/>
      <c r="Q267" s="1504"/>
      <c r="R267" s="1504"/>
      <c r="S267" s="1504"/>
      <c r="U267" s="105"/>
    </row>
    <row r="268" spans="1:21" s="348" customFormat="1" ht="12.75">
      <c r="A268" s="1504"/>
      <c r="B268" s="1504"/>
      <c r="C268" s="1504"/>
      <c r="D268" s="1504"/>
      <c r="E268" s="1504"/>
      <c r="F268" s="1504"/>
      <c r="G268" s="1503"/>
      <c r="H268" s="1504"/>
      <c r="I268" s="1504"/>
      <c r="J268" s="1504"/>
      <c r="K268" s="1504"/>
      <c r="L268" s="1504"/>
      <c r="M268" s="1504"/>
      <c r="N268" s="1504"/>
      <c r="O268" s="1504"/>
      <c r="P268" s="1504"/>
      <c r="Q268" s="1504"/>
      <c r="R268" s="1504"/>
      <c r="S268" s="1504"/>
      <c r="U268" s="105"/>
    </row>
    <row r="269" spans="1:21" s="348" customFormat="1" ht="12.75">
      <c r="A269" s="1504"/>
      <c r="B269" s="1504"/>
      <c r="C269" s="1504"/>
      <c r="D269" s="1504"/>
      <c r="E269" s="1504"/>
      <c r="F269" s="1504"/>
      <c r="G269" s="1503"/>
      <c r="H269" s="1504"/>
      <c r="I269" s="1504"/>
      <c r="J269" s="1504"/>
      <c r="K269" s="1504"/>
      <c r="L269" s="1504"/>
      <c r="M269" s="1504"/>
      <c r="N269" s="1504"/>
      <c r="O269" s="1504"/>
      <c r="P269" s="1504"/>
      <c r="Q269" s="1504"/>
      <c r="R269" s="1504"/>
      <c r="S269" s="1504"/>
      <c r="U269" s="105"/>
    </row>
    <row r="270" spans="1:21" s="348" customFormat="1" ht="12.75">
      <c r="A270" s="1504"/>
      <c r="B270" s="1504"/>
      <c r="C270" s="1504"/>
      <c r="D270" s="1504"/>
      <c r="E270" s="1504"/>
      <c r="F270" s="1504"/>
      <c r="G270" s="1503"/>
      <c r="H270" s="1504"/>
      <c r="I270" s="1504"/>
      <c r="J270" s="1504"/>
      <c r="K270" s="1504"/>
      <c r="L270" s="1504"/>
      <c r="M270" s="1504"/>
      <c r="N270" s="1504"/>
      <c r="O270" s="1504"/>
      <c r="P270" s="1504"/>
      <c r="Q270" s="1504"/>
      <c r="R270" s="1504"/>
      <c r="S270" s="1504"/>
      <c r="U270" s="105"/>
    </row>
    <row r="271" spans="1:21" s="348" customFormat="1" ht="12.75">
      <c r="A271" s="1504"/>
      <c r="B271" s="1504"/>
      <c r="C271" s="1504"/>
      <c r="D271" s="1504"/>
      <c r="E271" s="1504"/>
      <c r="F271" s="1504"/>
      <c r="G271" s="1503"/>
      <c r="H271" s="1504"/>
      <c r="I271" s="1504"/>
      <c r="J271" s="1504"/>
      <c r="K271" s="1504"/>
      <c r="L271" s="1504"/>
      <c r="M271" s="1504"/>
      <c r="N271" s="1504"/>
      <c r="O271" s="1504"/>
      <c r="P271" s="1504"/>
      <c r="Q271" s="1504"/>
      <c r="R271" s="1504"/>
      <c r="S271" s="1504"/>
      <c r="U271" s="105"/>
    </row>
    <row r="272" spans="1:21" s="348" customFormat="1" ht="12.75">
      <c r="A272" s="1504"/>
      <c r="B272" s="1504"/>
      <c r="C272" s="1504"/>
      <c r="D272" s="1504"/>
      <c r="E272" s="1504"/>
      <c r="F272" s="1504"/>
      <c r="G272" s="1503"/>
      <c r="H272" s="1504"/>
      <c r="I272" s="1504"/>
      <c r="J272" s="1504"/>
      <c r="K272" s="1504"/>
      <c r="L272" s="1504"/>
      <c r="M272" s="1504"/>
      <c r="N272" s="1504"/>
      <c r="O272" s="1504"/>
      <c r="P272" s="1504"/>
      <c r="Q272" s="1504"/>
      <c r="R272" s="1504"/>
      <c r="S272" s="1504"/>
      <c r="U272" s="105"/>
    </row>
    <row r="273" spans="1:21" s="348" customFormat="1" ht="12.75">
      <c r="A273" s="1504"/>
      <c r="B273" s="1504"/>
      <c r="C273" s="1504"/>
      <c r="D273" s="1504"/>
      <c r="E273" s="1504"/>
      <c r="F273" s="1504"/>
      <c r="G273" s="1503"/>
      <c r="H273" s="1504"/>
      <c r="I273" s="1504"/>
      <c r="J273" s="1504"/>
      <c r="K273" s="1504"/>
      <c r="L273" s="1504"/>
      <c r="M273" s="1504"/>
      <c r="N273" s="1504"/>
      <c r="O273" s="1504"/>
      <c r="P273" s="1504"/>
      <c r="Q273" s="1504"/>
      <c r="R273" s="1504"/>
      <c r="S273" s="1504"/>
      <c r="U273" s="105"/>
    </row>
    <row r="274" spans="1:21" s="348" customFormat="1" ht="12.75">
      <c r="A274" s="1504"/>
      <c r="B274" s="1504"/>
      <c r="C274" s="1504"/>
      <c r="D274" s="1504"/>
      <c r="E274" s="1504"/>
      <c r="F274" s="1504"/>
      <c r="G274" s="1503"/>
      <c r="H274" s="1504"/>
      <c r="I274" s="1504"/>
      <c r="J274" s="1504"/>
      <c r="K274" s="1504"/>
      <c r="L274" s="1504"/>
      <c r="M274" s="1504"/>
      <c r="N274" s="1504"/>
      <c r="O274" s="1504"/>
      <c r="P274" s="1504"/>
      <c r="Q274" s="1504"/>
      <c r="R274" s="1504"/>
      <c r="S274" s="1504"/>
      <c r="U274" s="105"/>
    </row>
    <row r="275" spans="1:21" s="348" customFormat="1" ht="12.75">
      <c r="A275" s="1504"/>
      <c r="B275" s="1504"/>
      <c r="C275" s="1504"/>
      <c r="D275" s="1504"/>
      <c r="E275" s="1504"/>
      <c r="F275" s="1504"/>
      <c r="G275" s="1503"/>
      <c r="H275" s="1504"/>
      <c r="I275" s="1504"/>
      <c r="J275" s="1504"/>
      <c r="K275" s="1504"/>
      <c r="L275" s="1504"/>
      <c r="M275" s="1504"/>
      <c r="N275" s="1504"/>
      <c r="O275" s="1504"/>
      <c r="P275" s="1504"/>
      <c r="Q275" s="1504"/>
      <c r="R275" s="1504"/>
      <c r="S275" s="1504"/>
      <c r="U275" s="105"/>
    </row>
    <row r="276" spans="1:21" s="348" customFormat="1" ht="12.75">
      <c r="A276" s="1504"/>
      <c r="B276" s="1504"/>
      <c r="C276" s="1504"/>
      <c r="D276" s="1504"/>
      <c r="E276" s="1504"/>
      <c r="F276" s="1504"/>
      <c r="G276" s="1503"/>
      <c r="H276" s="1504"/>
      <c r="I276" s="1504"/>
      <c r="J276" s="1504"/>
      <c r="K276" s="1504"/>
      <c r="L276" s="1504"/>
      <c r="M276" s="1504"/>
      <c r="N276" s="1504"/>
      <c r="O276" s="1504"/>
      <c r="P276" s="1504"/>
      <c r="Q276" s="1504"/>
      <c r="R276" s="1504"/>
      <c r="S276" s="1504"/>
      <c r="U276" s="105"/>
    </row>
    <row r="277" spans="1:21" s="348" customFormat="1" ht="12.75">
      <c r="A277" s="1504"/>
      <c r="B277" s="1504"/>
      <c r="C277" s="1504"/>
      <c r="D277" s="1504"/>
      <c r="E277" s="1504"/>
      <c r="F277" s="1504"/>
      <c r="G277" s="1503"/>
      <c r="H277" s="1504"/>
      <c r="I277" s="1504"/>
      <c r="J277" s="1504"/>
      <c r="K277" s="1504"/>
      <c r="L277" s="1504"/>
      <c r="M277" s="1504"/>
      <c r="N277" s="1504"/>
      <c r="O277" s="1504"/>
      <c r="P277" s="1504"/>
      <c r="Q277" s="1504"/>
      <c r="R277" s="1504"/>
      <c r="S277" s="1504"/>
      <c r="U277" s="105"/>
    </row>
    <row r="278" spans="1:21" s="348" customFormat="1" ht="12.75">
      <c r="A278" s="1504"/>
      <c r="B278" s="1504"/>
      <c r="C278" s="1504"/>
      <c r="D278" s="1504"/>
      <c r="E278" s="1504"/>
      <c r="F278" s="1504"/>
      <c r="G278" s="1503"/>
      <c r="H278" s="1504"/>
      <c r="I278" s="1504"/>
      <c r="J278" s="1504"/>
      <c r="K278" s="1504"/>
      <c r="L278" s="1504"/>
      <c r="M278" s="1504"/>
      <c r="N278" s="1504"/>
      <c r="O278" s="1504"/>
      <c r="P278" s="1504"/>
      <c r="Q278" s="1504"/>
      <c r="R278" s="1504"/>
      <c r="S278" s="1504"/>
      <c r="U278" s="105"/>
    </row>
    <row r="279" spans="1:21" s="348" customFormat="1" ht="12.75">
      <c r="A279" s="1504"/>
      <c r="B279" s="1504"/>
      <c r="C279" s="1504"/>
      <c r="D279" s="1504"/>
      <c r="E279" s="1504"/>
      <c r="F279" s="1504"/>
      <c r="G279" s="1503"/>
      <c r="H279" s="1504"/>
      <c r="I279" s="1504"/>
      <c r="J279" s="1504"/>
      <c r="K279" s="1504"/>
      <c r="L279" s="1504"/>
      <c r="M279" s="1504"/>
      <c r="N279" s="1504"/>
      <c r="O279" s="1504"/>
      <c r="P279" s="1504"/>
      <c r="Q279" s="1504"/>
      <c r="R279" s="1504"/>
      <c r="S279" s="1504"/>
      <c r="U279" s="105"/>
    </row>
    <row r="280" spans="1:21" s="348" customFormat="1" ht="12.75">
      <c r="A280" s="1504"/>
      <c r="B280" s="1504"/>
      <c r="C280" s="1504"/>
      <c r="D280" s="1504"/>
      <c r="E280" s="1504"/>
      <c r="F280" s="1504"/>
      <c r="G280" s="1503"/>
      <c r="H280" s="1504"/>
      <c r="I280" s="1504"/>
      <c r="J280" s="1504"/>
      <c r="K280" s="1504"/>
      <c r="L280" s="1504"/>
      <c r="M280" s="1504"/>
      <c r="N280" s="1504"/>
      <c r="O280" s="1504"/>
      <c r="P280" s="1504"/>
      <c r="Q280" s="1504"/>
      <c r="R280" s="1504"/>
      <c r="S280" s="1504"/>
      <c r="U280" s="105"/>
    </row>
    <row r="281" spans="1:21" s="348" customFormat="1" ht="12.75">
      <c r="A281" s="1504"/>
      <c r="B281" s="1504"/>
      <c r="C281" s="1504"/>
      <c r="D281" s="1504"/>
      <c r="E281" s="1504"/>
      <c r="F281" s="1504"/>
      <c r="G281" s="1503"/>
      <c r="H281" s="1504"/>
      <c r="I281" s="1504"/>
      <c r="J281" s="1504"/>
      <c r="K281" s="1504"/>
      <c r="L281" s="1504"/>
      <c r="M281" s="1504"/>
      <c r="N281" s="1504"/>
      <c r="O281" s="1504"/>
      <c r="P281" s="1504"/>
      <c r="Q281" s="1504"/>
      <c r="R281" s="1504"/>
      <c r="S281" s="1504"/>
      <c r="U281" s="105"/>
    </row>
    <row r="282" spans="1:21" s="348" customFormat="1" ht="12.75">
      <c r="A282" s="1504"/>
      <c r="B282" s="1504"/>
      <c r="C282" s="1504"/>
      <c r="D282" s="1504"/>
      <c r="E282" s="1504"/>
      <c r="F282" s="1504"/>
      <c r="G282" s="1503"/>
      <c r="H282" s="1504"/>
      <c r="I282" s="1504"/>
      <c r="J282" s="1504"/>
      <c r="K282" s="1504"/>
      <c r="L282" s="1504"/>
      <c r="M282" s="1504"/>
      <c r="N282" s="1504"/>
      <c r="O282" s="1504"/>
      <c r="P282" s="1504"/>
      <c r="Q282" s="1504"/>
      <c r="R282" s="1504"/>
      <c r="S282" s="1504"/>
      <c r="U282" s="105"/>
    </row>
    <row r="283" spans="1:21" s="348" customFormat="1" ht="12.75">
      <c r="A283" s="1504"/>
      <c r="B283" s="1504"/>
      <c r="C283" s="1504"/>
      <c r="D283" s="1504"/>
      <c r="E283" s="1504"/>
      <c r="F283" s="1504"/>
      <c r="G283" s="1503"/>
      <c r="H283" s="1504"/>
      <c r="I283" s="1504"/>
      <c r="J283" s="1504"/>
      <c r="K283" s="1504"/>
      <c r="L283" s="1504"/>
      <c r="M283" s="1504"/>
      <c r="N283" s="1504"/>
      <c r="O283" s="1504"/>
      <c r="P283" s="1504"/>
      <c r="Q283" s="1504"/>
      <c r="R283" s="1504"/>
      <c r="S283" s="1504"/>
      <c r="U283" s="105"/>
    </row>
    <row r="284" spans="1:21" s="348" customFormat="1" ht="12.75">
      <c r="A284" s="1504"/>
      <c r="B284" s="1504"/>
      <c r="C284" s="1504"/>
      <c r="D284" s="1504"/>
      <c r="E284" s="1504"/>
      <c r="F284" s="1504"/>
      <c r="G284" s="1503"/>
      <c r="H284" s="1504"/>
      <c r="I284" s="1504"/>
      <c r="J284" s="1504"/>
      <c r="K284" s="1504"/>
      <c r="L284" s="1504"/>
      <c r="M284" s="1504"/>
      <c r="N284" s="1504"/>
      <c r="O284" s="1504"/>
      <c r="P284" s="1504"/>
      <c r="Q284" s="1504"/>
      <c r="R284" s="1504"/>
      <c r="S284" s="1504"/>
      <c r="U284" s="105"/>
    </row>
    <row r="285" spans="1:21" s="348" customFormat="1" ht="12.75">
      <c r="A285" s="1504"/>
      <c r="B285" s="1504"/>
      <c r="C285" s="1504"/>
      <c r="D285" s="1504"/>
      <c r="E285" s="1504"/>
      <c r="F285" s="1504"/>
      <c r="G285" s="1503"/>
      <c r="H285" s="1504"/>
      <c r="I285" s="1504"/>
      <c r="J285" s="1504"/>
      <c r="K285" s="1504"/>
      <c r="L285" s="1504"/>
      <c r="M285" s="1504"/>
      <c r="N285" s="1504"/>
      <c r="O285" s="1504"/>
      <c r="P285" s="1504"/>
      <c r="Q285" s="1504"/>
      <c r="R285" s="1504"/>
      <c r="S285" s="1504"/>
      <c r="U285" s="105"/>
    </row>
    <row r="286" spans="1:21" s="348" customFormat="1" ht="12.75">
      <c r="A286" s="1504"/>
      <c r="B286" s="1504"/>
      <c r="C286" s="1504"/>
      <c r="D286" s="1504"/>
      <c r="E286" s="1504"/>
      <c r="F286" s="1504"/>
      <c r="G286" s="1503"/>
      <c r="H286" s="1504"/>
      <c r="I286" s="1504"/>
      <c r="J286" s="1504"/>
      <c r="K286" s="1504"/>
      <c r="L286" s="1504"/>
      <c r="M286" s="1504"/>
      <c r="N286" s="1504"/>
      <c r="O286" s="1504"/>
      <c r="P286" s="1504"/>
      <c r="Q286" s="1504"/>
      <c r="R286" s="1504"/>
      <c r="S286" s="1504"/>
      <c r="U286" s="105"/>
    </row>
    <row r="287" spans="1:21" s="348" customFormat="1" ht="12.75">
      <c r="A287" s="1504"/>
      <c r="B287" s="1504"/>
      <c r="C287" s="1504"/>
      <c r="D287" s="1504"/>
      <c r="E287" s="1504"/>
      <c r="F287" s="1504"/>
      <c r="G287" s="1503"/>
      <c r="H287" s="1504"/>
      <c r="I287" s="1504"/>
      <c r="J287" s="1504"/>
      <c r="K287" s="1504"/>
      <c r="L287" s="1504"/>
      <c r="M287" s="1504"/>
      <c r="N287" s="1504"/>
      <c r="O287" s="1504"/>
      <c r="P287" s="1504"/>
      <c r="Q287" s="1504"/>
      <c r="R287" s="1504"/>
      <c r="S287" s="1504"/>
      <c r="U287" s="105"/>
    </row>
    <row r="288" spans="1:21" s="348" customFormat="1" ht="12.75">
      <c r="A288" s="1504"/>
      <c r="B288" s="1504"/>
      <c r="C288" s="1504"/>
      <c r="D288" s="1504"/>
      <c r="E288" s="1504"/>
      <c r="F288" s="1504"/>
      <c r="G288" s="1503"/>
      <c r="H288" s="1504"/>
      <c r="I288" s="1504"/>
      <c r="J288" s="1504"/>
      <c r="K288" s="1504"/>
      <c r="L288" s="1504"/>
      <c r="M288" s="1504"/>
      <c r="N288" s="1504"/>
      <c r="O288" s="1504"/>
      <c r="P288" s="1504"/>
      <c r="Q288" s="1504"/>
      <c r="R288" s="1504"/>
      <c r="S288" s="1504"/>
      <c r="U288" s="105"/>
    </row>
    <row r="289" spans="1:21" s="348" customFormat="1" ht="12.75">
      <c r="A289" s="1504"/>
      <c r="B289" s="1504"/>
      <c r="C289" s="1504"/>
      <c r="D289" s="1504"/>
      <c r="E289" s="1504"/>
      <c r="F289" s="1504"/>
      <c r="G289" s="1503"/>
      <c r="H289" s="1504"/>
      <c r="I289" s="1504"/>
      <c r="J289" s="1504"/>
      <c r="K289" s="1504"/>
      <c r="L289" s="1504"/>
      <c r="M289" s="1504"/>
      <c r="N289" s="1504"/>
      <c r="O289" s="1504"/>
      <c r="P289" s="1504"/>
      <c r="Q289" s="1504"/>
      <c r="R289" s="1504"/>
      <c r="S289" s="1504"/>
      <c r="U289" s="105"/>
    </row>
    <row r="290" spans="1:21" s="348" customFormat="1" ht="12.75">
      <c r="A290" s="1504"/>
      <c r="B290" s="1504"/>
      <c r="C290" s="1504"/>
      <c r="D290" s="1504"/>
      <c r="E290" s="1504"/>
      <c r="F290" s="1504"/>
      <c r="G290" s="1503"/>
      <c r="H290" s="1504"/>
      <c r="I290" s="1504"/>
      <c r="J290" s="1504"/>
      <c r="K290" s="1504"/>
      <c r="L290" s="1504"/>
      <c r="M290" s="1504"/>
      <c r="N290" s="1504"/>
      <c r="O290" s="1504"/>
      <c r="P290" s="1504"/>
      <c r="Q290" s="1504"/>
      <c r="R290" s="1504"/>
      <c r="S290" s="1504"/>
      <c r="U290" s="105"/>
    </row>
    <row r="291" spans="1:21" s="348" customFormat="1" ht="12.75">
      <c r="A291" s="1504"/>
      <c r="B291" s="1504"/>
      <c r="C291" s="1504"/>
      <c r="D291" s="1504"/>
      <c r="E291" s="1504"/>
      <c r="F291" s="1504"/>
      <c r="G291" s="1503"/>
      <c r="H291" s="1504"/>
      <c r="I291" s="1504"/>
      <c r="J291" s="1504"/>
      <c r="K291" s="1504"/>
      <c r="L291" s="1504"/>
      <c r="M291" s="1504"/>
      <c r="N291" s="1504"/>
      <c r="O291" s="1504"/>
      <c r="P291" s="1504"/>
      <c r="Q291" s="1504"/>
      <c r="R291" s="1504"/>
      <c r="S291" s="1504"/>
      <c r="U291" s="105"/>
    </row>
    <row r="292" spans="1:21" s="348" customFormat="1" ht="12.75">
      <c r="A292" s="1504"/>
      <c r="B292" s="1504"/>
      <c r="C292" s="1504"/>
      <c r="D292" s="1504"/>
      <c r="E292" s="1504"/>
      <c r="F292" s="1504"/>
      <c r="G292" s="1503"/>
      <c r="H292" s="1504"/>
      <c r="I292" s="1504"/>
      <c r="J292" s="1504"/>
      <c r="K292" s="1504"/>
      <c r="L292" s="1504"/>
      <c r="M292" s="1504"/>
      <c r="N292" s="1504"/>
      <c r="O292" s="1504"/>
      <c r="P292" s="1504"/>
      <c r="Q292" s="1504"/>
      <c r="R292" s="1504"/>
      <c r="S292" s="1504"/>
      <c r="U292" s="105"/>
    </row>
    <row r="293" spans="1:21" s="348" customFormat="1" ht="12.75">
      <c r="A293" s="1504"/>
      <c r="B293" s="1504"/>
      <c r="C293" s="1504"/>
      <c r="D293" s="1504"/>
      <c r="E293" s="1504"/>
      <c r="F293" s="1504"/>
      <c r="G293" s="1503"/>
      <c r="H293" s="1504"/>
      <c r="I293" s="1504"/>
      <c r="J293" s="1504"/>
      <c r="K293" s="1504"/>
      <c r="L293" s="1504"/>
      <c r="M293" s="1504"/>
      <c r="N293" s="1504"/>
      <c r="O293" s="1504"/>
      <c r="P293" s="1504"/>
      <c r="Q293" s="1504"/>
      <c r="R293" s="1504"/>
      <c r="S293" s="1504"/>
      <c r="U293" s="105"/>
    </row>
    <row r="294" spans="1:21" s="348" customFormat="1" ht="12.75">
      <c r="A294" s="1504"/>
      <c r="B294" s="1504"/>
      <c r="C294" s="1504"/>
      <c r="D294" s="1504"/>
      <c r="E294" s="1504"/>
      <c r="F294" s="1504"/>
      <c r="G294" s="1503"/>
      <c r="H294" s="1504"/>
      <c r="I294" s="1504"/>
      <c r="J294" s="1504"/>
      <c r="K294" s="1504"/>
      <c r="L294" s="1504"/>
      <c r="M294" s="1504"/>
      <c r="N294" s="1504"/>
      <c r="O294" s="1504"/>
      <c r="P294" s="1504"/>
      <c r="Q294" s="1504"/>
      <c r="R294" s="1504"/>
      <c r="S294" s="1504"/>
      <c r="U294" s="105"/>
    </row>
    <row r="295" spans="1:21" s="348" customFormat="1" ht="12.75">
      <c r="A295" s="1504"/>
      <c r="B295" s="1504"/>
      <c r="C295" s="1504"/>
      <c r="D295" s="1504"/>
      <c r="E295" s="1504"/>
      <c r="F295" s="1504"/>
      <c r="G295" s="1503"/>
      <c r="H295" s="1504"/>
      <c r="I295" s="1504"/>
      <c r="J295" s="1504"/>
      <c r="K295" s="1504"/>
      <c r="L295" s="1504"/>
      <c r="M295" s="1504"/>
      <c r="N295" s="1504"/>
      <c r="O295" s="1504"/>
      <c r="P295" s="1504"/>
      <c r="Q295" s="1504"/>
      <c r="R295" s="1504"/>
      <c r="S295" s="1504"/>
      <c r="U295" s="105"/>
    </row>
    <row r="296" spans="1:21" s="348" customFormat="1" ht="12.75">
      <c r="A296" s="1504"/>
      <c r="B296" s="1504"/>
      <c r="C296" s="1504"/>
      <c r="D296" s="1504"/>
      <c r="E296" s="1504"/>
      <c r="F296" s="1504"/>
      <c r="G296" s="1503"/>
      <c r="H296" s="1504"/>
      <c r="I296" s="1504"/>
      <c r="J296" s="1504"/>
      <c r="K296" s="1504"/>
      <c r="L296" s="1504"/>
      <c r="M296" s="1504"/>
      <c r="N296" s="1504"/>
      <c r="O296" s="1504"/>
      <c r="P296" s="1504"/>
      <c r="Q296" s="1504"/>
      <c r="R296" s="1504"/>
      <c r="S296" s="1504"/>
      <c r="U296" s="105"/>
    </row>
    <row r="297" spans="1:21" s="348" customFormat="1" ht="12.75">
      <c r="A297" s="1504"/>
      <c r="B297" s="1504"/>
      <c r="C297" s="1504"/>
      <c r="D297" s="1504"/>
      <c r="E297" s="1504"/>
      <c r="F297" s="1504"/>
      <c r="G297" s="1503"/>
      <c r="H297" s="1504"/>
      <c r="I297" s="1504"/>
      <c r="J297" s="1504"/>
      <c r="K297" s="1504"/>
      <c r="L297" s="1504"/>
      <c r="M297" s="1504"/>
      <c r="N297" s="1504"/>
      <c r="O297" s="1504"/>
      <c r="P297" s="1504"/>
      <c r="Q297" s="1504"/>
      <c r="R297" s="1504"/>
      <c r="S297" s="1504"/>
      <c r="U297" s="105"/>
    </row>
    <row r="298" spans="1:21" s="348" customFormat="1" ht="12.75">
      <c r="A298" s="1504"/>
      <c r="B298" s="1504"/>
      <c r="C298" s="1504"/>
      <c r="D298" s="1504"/>
      <c r="E298" s="1504"/>
      <c r="F298" s="1504"/>
      <c r="G298" s="1503"/>
      <c r="H298" s="1504"/>
      <c r="I298" s="1504"/>
      <c r="J298" s="1504"/>
      <c r="K298" s="1504"/>
      <c r="L298" s="1504"/>
      <c r="M298" s="1504"/>
      <c r="N298" s="1504"/>
      <c r="O298" s="1504"/>
      <c r="P298" s="1504"/>
      <c r="Q298" s="1504"/>
      <c r="R298" s="1504"/>
      <c r="S298" s="1504"/>
      <c r="U298" s="105"/>
    </row>
    <row r="299" spans="1:21" s="348" customFormat="1" ht="12.75">
      <c r="A299" s="1504"/>
      <c r="B299" s="1504"/>
      <c r="C299" s="1504"/>
      <c r="D299" s="1504"/>
      <c r="E299" s="1504"/>
      <c r="F299" s="1504"/>
      <c r="G299" s="1503"/>
      <c r="H299" s="1504"/>
      <c r="I299" s="1504"/>
      <c r="J299" s="1504"/>
      <c r="K299" s="1504"/>
      <c r="L299" s="1504"/>
      <c r="M299" s="1504"/>
      <c r="N299" s="1504"/>
      <c r="O299" s="1504"/>
      <c r="P299" s="1504"/>
      <c r="Q299" s="1504"/>
      <c r="R299" s="1504"/>
      <c r="S299" s="1504"/>
      <c r="U299" s="105"/>
    </row>
    <row r="300" spans="1:21" s="348" customFormat="1" ht="12.75">
      <c r="A300" s="1504"/>
      <c r="B300" s="1504"/>
      <c r="C300" s="1504"/>
      <c r="D300" s="1504"/>
      <c r="E300" s="1504"/>
      <c r="F300" s="1504"/>
      <c r="G300" s="1503"/>
      <c r="H300" s="1504"/>
      <c r="I300" s="1504"/>
      <c r="J300" s="1504"/>
      <c r="K300" s="1504"/>
      <c r="L300" s="1504"/>
      <c r="M300" s="1504"/>
      <c r="N300" s="1504"/>
      <c r="O300" s="1504"/>
      <c r="P300" s="1504"/>
      <c r="Q300" s="1504"/>
      <c r="R300" s="1504"/>
      <c r="S300" s="1504"/>
      <c r="U300" s="105"/>
    </row>
    <row r="301" spans="1:21" s="348" customFormat="1" ht="12.75">
      <c r="A301" s="1504"/>
      <c r="B301" s="1504"/>
      <c r="C301" s="1504"/>
      <c r="D301" s="1504"/>
      <c r="E301" s="1504"/>
      <c r="F301" s="1504"/>
      <c r="G301" s="1503"/>
      <c r="H301" s="1504"/>
      <c r="I301" s="1504"/>
      <c r="J301" s="1504"/>
      <c r="K301" s="1504"/>
      <c r="L301" s="1504"/>
      <c r="M301" s="1504"/>
      <c r="N301" s="1504"/>
      <c r="O301" s="1504"/>
      <c r="P301" s="1504"/>
      <c r="Q301" s="1504"/>
      <c r="R301" s="1504"/>
      <c r="S301" s="1504"/>
      <c r="U301" s="105"/>
    </row>
    <row r="302" spans="1:21" s="348" customFormat="1" ht="12.75">
      <c r="A302" s="1504"/>
      <c r="B302" s="1504"/>
      <c r="C302" s="1504"/>
      <c r="D302" s="1504"/>
      <c r="E302" s="1504"/>
      <c r="F302" s="1504"/>
      <c r="G302" s="1503"/>
      <c r="H302" s="1504"/>
      <c r="I302" s="1504"/>
      <c r="J302" s="1504"/>
      <c r="K302" s="1504"/>
      <c r="L302" s="1504"/>
      <c r="M302" s="1504"/>
      <c r="N302" s="1504"/>
      <c r="O302" s="1504"/>
      <c r="P302" s="1504"/>
      <c r="Q302" s="1504"/>
      <c r="R302" s="1504"/>
      <c r="S302" s="1504"/>
      <c r="U302" s="105"/>
    </row>
    <row r="303" spans="1:21" s="348" customFormat="1" ht="12.75">
      <c r="A303" s="1504"/>
      <c r="B303" s="1504"/>
      <c r="C303" s="1504"/>
      <c r="D303" s="1504"/>
      <c r="E303" s="1504"/>
      <c r="F303" s="1504"/>
      <c r="G303" s="1503"/>
      <c r="H303" s="1504"/>
      <c r="I303" s="1504"/>
      <c r="J303" s="1504"/>
      <c r="K303" s="1504"/>
      <c r="L303" s="1504"/>
      <c r="M303" s="1504"/>
      <c r="N303" s="1504"/>
      <c r="O303" s="1504"/>
      <c r="P303" s="1504"/>
      <c r="Q303" s="1504"/>
      <c r="R303" s="1504"/>
      <c r="S303" s="1504"/>
      <c r="U303" s="105"/>
    </row>
    <row r="304" spans="1:21" s="348" customFormat="1" ht="12.75">
      <c r="A304" s="1504"/>
      <c r="B304" s="1504"/>
      <c r="C304" s="1504"/>
      <c r="D304" s="1504"/>
      <c r="E304" s="1504"/>
      <c r="F304" s="1504"/>
      <c r="G304" s="1503"/>
      <c r="H304" s="1504"/>
      <c r="I304" s="1504"/>
      <c r="J304" s="1504"/>
      <c r="K304" s="1504"/>
      <c r="L304" s="1504"/>
      <c r="M304" s="1504"/>
      <c r="N304" s="1504"/>
      <c r="O304" s="1504"/>
      <c r="P304" s="1504"/>
      <c r="Q304" s="1504"/>
      <c r="R304" s="1504"/>
      <c r="S304" s="1504"/>
      <c r="U304" s="105"/>
    </row>
    <row r="305" spans="1:21" s="348" customFormat="1" ht="12.75">
      <c r="A305" s="1504"/>
      <c r="B305" s="1504"/>
      <c r="C305" s="1504"/>
      <c r="D305" s="1504"/>
      <c r="E305" s="1504"/>
      <c r="F305" s="1504"/>
      <c r="G305" s="1503"/>
      <c r="H305" s="1504"/>
      <c r="I305" s="1504"/>
      <c r="J305" s="1504"/>
      <c r="K305" s="1504"/>
      <c r="L305" s="1504"/>
      <c r="M305" s="1504"/>
      <c r="N305" s="1504"/>
      <c r="O305" s="1504"/>
      <c r="P305" s="1504"/>
      <c r="Q305" s="1504"/>
      <c r="R305" s="1504"/>
      <c r="S305" s="1504"/>
      <c r="U305" s="105"/>
    </row>
    <row r="306" spans="1:21" s="348" customFormat="1" ht="12.75">
      <c r="A306" s="1504"/>
      <c r="B306" s="1504"/>
      <c r="C306" s="1504"/>
      <c r="D306" s="1504"/>
      <c r="E306" s="1504"/>
      <c r="F306" s="1504"/>
      <c r="G306" s="1503"/>
      <c r="H306" s="1504"/>
      <c r="I306" s="1504"/>
      <c r="J306" s="1504"/>
      <c r="K306" s="1504"/>
      <c r="L306" s="1504"/>
      <c r="M306" s="1504"/>
      <c r="N306" s="1504"/>
      <c r="O306" s="1504"/>
      <c r="P306" s="1504"/>
      <c r="Q306" s="1504"/>
      <c r="R306" s="1504"/>
      <c r="S306" s="1504"/>
      <c r="U306" s="105"/>
    </row>
    <row r="307" spans="1:21" s="348" customFormat="1" ht="12.75">
      <c r="A307" s="1504"/>
      <c r="B307" s="1504"/>
      <c r="C307" s="1504"/>
      <c r="D307" s="1504"/>
      <c r="E307" s="1504"/>
      <c r="F307" s="1504"/>
      <c r="G307" s="1503"/>
      <c r="H307" s="1504"/>
      <c r="I307" s="1504"/>
      <c r="J307" s="1504"/>
      <c r="K307" s="1504"/>
      <c r="L307" s="1504"/>
      <c r="M307" s="1504"/>
      <c r="N307" s="1504"/>
      <c r="O307" s="1504"/>
      <c r="P307" s="1504"/>
      <c r="Q307" s="1504"/>
      <c r="R307" s="1504"/>
      <c r="S307" s="1504"/>
      <c r="U307" s="105"/>
    </row>
    <row r="308" spans="1:21" s="348" customFormat="1" ht="12.75">
      <c r="A308" s="1504"/>
      <c r="B308" s="1504"/>
      <c r="C308" s="1504"/>
      <c r="D308" s="1504"/>
      <c r="E308" s="1504"/>
      <c r="F308" s="1504"/>
      <c r="G308" s="1503"/>
      <c r="H308" s="1504"/>
      <c r="I308" s="1504"/>
      <c r="J308" s="1504"/>
      <c r="K308" s="1504"/>
      <c r="L308" s="1504"/>
      <c r="M308" s="1504"/>
      <c r="N308" s="1504"/>
      <c r="O308" s="1504"/>
      <c r="P308" s="1504"/>
      <c r="Q308" s="1504"/>
      <c r="R308" s="1504"/>
      <c r="S308" s="1504"/>
      <c r="U308" s="105"/>
    </row>
    <row r="309" spans="1:21" s="348" customFormat="1" ht="12.75">
      <c r="A309" s="1504"/>
      <c r="B309" s="1504"/>
      <c r="C309" s="1504"/>
      <c r="D309" s="1504"/>
      <c r="E309" s="1504"/>
      <c r="F309" s="1504"/>
      <c r="G309" s="1503"/>
      <c r="H309" s="1504"/>
      <c r="I309" s="1504"/>
      <c r="J309" s="1504"/>
      <c r="K309" s="1504"/>
      <c r="L309" s="1504"/>
      <c r="M309" s="1504"/>
      <c r="N309" s="1504"/>
      <c r="O309" s="1504"/>
      <c r="P309" s="1504"/>
      <c r="Q309" s="1504"/>
      <c r="R309" s="1504"/>
      <c r="S309" s="1504"/>
      <c r="U309" s="105"/>
    </row>
    <row r="310" spans="1:21" s="348" customFormat="1" ht="12.75">
      <c r="A310" s="1504"/>
      <c r="B310" s="1504"/>
      <c r="C310" s="1504"/>
      <c r="D310" s="1504"/>
      <c r="E310" s="1504"/>
      <c r="F310" s="1504"/>
      <c r="G310" s="1503"/>
      <c r="H310" s="1504"/>
      <c r="I310" s="1504"/>
      <c r="J310" s="1504"/>
      <c r="K310" s="1504"/>
      <c r="L310" s="1504"/>
      <c r="M310" s="1504"/>
      <c r="N310" s="1504"/>
      <c r="O310" s="1504"/>
      <c r="P310" s="1504"/>
      <c r="Q310" s="1504"/>
      <c r="R310" s="1504"/>
      <c r="S310" s="1504"/>
      <c r="U310" s="105"/>
    </row>
    <row r="311" spans="1:21" s="348" customFormat="1" ht="12.75">
      <c r="A311" s="1504"/>
      <c r="B311" s="1504"/>
      <c r="C311" s="1504"/>
      <c r="D311" s="1504"/>
      <c r="E311" s="1504"/>
      <c r="F311" s="1504"/>
      <c r="G311" s="1503"/>
      <c r="H311" s="1504"/>
      <c r="I311" s="1504"/>
      <c r="J311" s="1504"/>
      <c r="K311" s="1504"/>
      <c r="L311" s="1504"/>
      <c r="M311" s="1504"/>
      <c r="N311" s="1504"/>
      <c r="O311" s="1504"/>
      <c r="P311" s="1504"/>
      <c r="Q311" s="1504"/>
      <c r="R311" s="1504"/>
      <c r="S311" s="1504"/>
      <c r="U311" s="105"/>
    </row>
    <row r="312" spans="1:21" s="348" customFormat="1" ht="12.75">
      <c r="A312" s="1504"/>
      <c r="B312" s="1504"/>
      <c r="C312" s="1504"/>
      <c r="D312" s="1504"/>
      <c r="E312" s="1504"/>
      <c r="F312" s="1504"/>
      <c r="G312" s="1503"/>
      <c r="H312" s="1504"/>
      <c r="I312" s="1504"/>
      <c r="J312" s="1504"/>
      <c r="K312" s="1504"/>
      <c r="L312" s="1504"/>
      <c r="M312" s="1504"/>
      <c r="N312" s="1504"/>
      <c r="O312" s="1504"/>
      <c r="P312" s="1504"/>
      <c r="Q312" s="1504"/>
      <c r="R312" s="1504"/>
      <c r="S312" s="1504"/>
      <c r="U312" s="105"/>
    </row>
    <row r="313" spans="1:21" s="348" customFormat="1" ht="12.75">
      <c r="A313" s="1504"/>
      <c r="B313" s="1504"/>
      <c r="C313" s="1504"/>
      <c r="D313" s="1504"/>
      <c r="E313" s="1504"/>
      <c r="F313" s="1504"/>
      <c r="G313" s="1503"/>
      <c r="H313" s="1504"/>
      <c r="I313" s="1504"/>
      <c r="J313" s="1504"/>
      <c r="K313" s="1504"/>
      <c r="L313" s="1504"/>
      <c r="M313" s="1504"/>
      <c r="N313" s="1504"/>
      <c r="O313" s="1504"/>
      <c r="P313" s="1504"/>
      <c r="Q313" s="1504"/>
      <c r="R313" s="1504"/>
      <c r="S313" s="1504"/>
      <c r="U313" s="105"/>
    </row>
    <row r="314" spans="1:21" s="348" customFormat="1" ht="12.75">
      <c r="A314" s="1504"/>
      <c r="B314" s="1504"/>
      <c r="C314" s="1504"/>
      <c r="D314" s="1504"/>
      <c r="E314" s="1504"/>
      <c r="F314" s="1504"/>
      <c r="G314" s="1503"/>
      <c r="H314" s="1504"/>
      <c r="I314" s="1504"/>
      <c r="J314" s="1504"/>
      <c r="K314" s="1504"/>
      <c r="L314" s="1504"/>
      <c r="M314" s="1504"/>
      <c r="N314" s="1504"/>
      <c r="O314" s="1504"/>
      <c r="P314" s="1504"/>
      <c r="Q314" s="1504"/>
      <c r="R314" s="1504"/>
      <c r="S314" s="1504"/>
      <c r="U314" s="105"/>
    </row>
    <row r="315" spans="1:21" s="348" customFormat="1" ht="12.75">
      <c r="A315" s="1504"/>
      <c r="B315" s="1504"/>
      <c r="C315" s="1504"/>
      <c r="D315" s="1504"/>
      <c r="E315" s="1504"/>
      <c r="F315" s="1504"/>
      <c r="G315" s="1503"/>
      <c r="H315" s="1504"/>
      <c r="I315" s="1504"/>
      <c r="J315" s="1504"/>
      <c r="K315" s="1504"/>
      <c r="L315" s="1504"/>
      <c r="M315" s="1504"/>
      <c r="N315" s="1504"/>
      <c r="O315" s="1504"/>
      <c r="P315" s="1504"/>
      <c r="Q315" s="1504"/>
      <c r="R315" s="1504"/>
      <c r="S315" s="1504"/>
      <c r="U315" s="105"/>
    </row>
    <row r="316" spans="1:21" s="348" customFormat="1" ht="12.75">
      <c r="A316" s="1504"/>
      <c r="B316" s="1504"/>
      <c r="C316" s="1504"/>
      <c r="D316" s="1504"/>
      <c r="E316" s="1504"/>
      <c r="F316" s="1504"/>
      <c r="G316" s="1503"/>
      <c r="H316" s="1504"/>
      <c r="I316" s="1504"/>
      <c r="J316" s="1504"/>
      <c r="K316" s="1504"/>
      <c r="L316" s="1504"/>
      <c r="M316" s="1504"/>
      <c r="N316" s="1504"/>
      <c r="O316" s="1504"/>
      <c r="P316" s="1504"/>
      <c r="Q316" s="1504"/>
      <c r="R316" s="1504"/>
      <c r="S316" s="1504"/>
      <c r="U316" s="105"/>
    </row>
    <row r="317" spans="1:21" s="348" customFormat="1" ht="12.75">
      <c r="A317" s="1504"/>
      <c r="B317" s="1504"/>
      <c r="C317" s="1504"/>
      <c r="D317" s="1504"/>
      <c r="E317" s="1504"/>
      <c r="F317" s="1504"/>
      <c r="G317" s="1503"/>
      <c r="H317" s="1504"/>
      <c r="I317" s="1504"/>
      <c r="J317" s="1504"/>
      <c r="K317" s="1504"/>
      <c r="L317" s="1504"/>
      <c r="M317" s="1504"/>
      <c r="N317" s="1504"/>
      <c r="O317" s="1504"/>
      <c r="P317" s="1504"/>
      <c r="Q317" s="1504"/>
      <c r="R317" s="1504"/>
      <c r="S317" s="1504"/>
      <c r="U317" s="105"/>
    </row>
    <row r="318" spans="1:21" s="348" customFormat="1" ht="12.75">
      <c r="A318" s="1504"/>
      <c r="B318" s="1504"/>
      <c r="C318" s="1504"/>
      <c r="D318" s="1504"/>
      <c r="E318" s="1504"/>
      <c r="F318" s="1504"/>
      <c r="G318" s="1503"/>
      <c r="H318" s="1504"/>
      <c r="I318" s="1504"/>
      <c r="J318" s="1504"/>
      <c r="K318" s="1504"/>
      <c r="L318" s="1504"/>
      <c r="M318" s="1504"/>
      <c r="N318" s="1504"/>
      <c r="O318" s="1504"/>
      <c r="P318" s="1504"/>
      <c r="Q318" s="1504"/>
      <c r="R318" s="1504"/>
      <c r="S318" s="1504"/>
      <c r="U318" s="105"/>
    </row>
    <row r="319" spans="1:21" s="348" customFormat="1" ht="12.75">
      <c r="A319" s="1504"/>
      <c r="B319" s="1504"/>
      <c r="C319" s="1504"/>
      <c r="D319" s="1504"/>
      <c r="E319" s="1504"/>
      <c r="F319" s="1504"/>
      <c r="G319" s="1503"/>
      <c r="H319" s="1504"/>
      <c r="I319" s="1504"/>
      <c r="J319" s="1504"/>
      <c r="K319" s="1504"/>
      <c r="L319" s="1504"/>
      <c r="M319" s="1504"/>
      <c r="N319" s="1504"/>
      <c r="O319" s="1504"/>
      <c r="P319" s="1504"/>
      <c r="Q319" s="1504"/>
      <c r="R319" s="1504"/>
      <c r="S319" s="1504"/>
      <c r="U319" s="105"/>
    </row>
    <row r="320" spans="1:21" s="348" customFormat="1" ht="12.75">
      <c r="A320" s="1504"/>
      <c r="B320" s="1504"/>
      <c r="C320" s="1504"/>
      <c r="D320" s="1504"/>
      <c r="E320" s="1504"/>
      <c r="F320" s="1504"/>
      <c r="G320" s="1503"/>
      <c r="H320" s="1504"/>
      <c r="I320" s="1504"/>
      <c r="J320" s="1504"/>
      <c r="K320" s="1504"/>
      <c r="L320" s="1504"/>
      <c r="M320" s="1504"/>
      <c r="N320" s="1504"/>
      <c r="O320" s="1504"/>
      <c r="P320" s="1504"/>
      <c r="Q320" s="1504"/>
      <c r="R320" s="1504"/>
      <c r="S320" s="1504"/>
      <c r="U320" s="105"/>
    </row>
    <row r="321" spans="1:21" s="348" customFormat="1" ht="12.75">
      <c r="A321" s="1504"/>
      <c r="B321" s="1504"/>
      <c r="C321" s="1504"/>
      <c r="D321" s="1504"/>
      <c r="E321" s="1504"/>
      <c r="F321" s="1504"/>
      <c r="G321" s="1503"/>
      <c r="H321" s="1504"/>
      <c r="I321" s="1504"/>
      <c r="J321" s="1504"/>
      <c r="K321" s="1504"/>
      <c r="L321" s="1504"/>
      <c r="M321" s="1504"/>
      <c r="N321" s="1504"/>
      <c r="O321" s="1504"/>
      <c r="P321" s="1504"/>
      <c r="Q321" s="1504"/>
      <c r="R321" s="1504"/>
      <c r="S321" s="1504"/>
      <c r="U321" s="105"/>
    </row>
    <row r="322" spans="1:21" s="348" customFormat="1" ht="12.75">
      <c r="A322" s="1504"/>
      <c r="B322" s="1504"/>
      <c r="C322" s="1504"/>
      <c r="D322" s="1504"/>
      <c r="E322" s="1504"/>
      <c r="F322" s="1504"/>
      <c r="G322" s="1503"/>
      <c r="H322" s="1504"/>
      <c r="I322" s="1504"/>
      <c r="J322" s="1504"/>
      <c r="K322" s="1504"/>
      <c r="L322" s="1504"/>
      <c r="M322" s="1504"/>
      <c r="N322" s="1504"/>
      <c r="O322" s="1504"/>
      <c r="P322" s="1504"/>
      <c r="Q322" s="1504"/>
      <c r="R322" s="1504"/>
      <c r="S322" s="1504"/>
      <c r="U322" s="105"/>
    </row>
    <row r="323" spans="1:21" s="348" customFormat="1" ht="12.75">
      <c r="A323" s="1504"/>
      <c r="B323" s="1504"/>
      <c r="C323" s="1504"/>
      <c r="D323" s="1504"/>
      <c r="E323" s="1504"/>
      <c r="F323" s="1504"/>
      <c r="G323" s="1503"/>
      <c r="H323" s="1504"/>
      <c r="I323" s="1504"/>
      <c r="J323" s="1504"/>
      <c r="K323" s="1504"/>
      <c r="L323" s="1504"/>
      <c r="M323" s="1504"/>
      <c r="N323" s="1504"/>
      <c r="O323" s="1504"/>
      <c r="P323" s="1504"/>
      <c r="Q323" s="1504"/>
      <c r="R323" s="1504"/>
      <c r="S323" s="1504"/>
      <c r="U323" s="105"/>
    </row>
    <row r="324" spans="1:21" s="348" customFormat="1" ht="12.75">
      <c r="A324" s="1504"/>
      <c r="B324" s="1504"/>
      <c r="C324" s="1504"/>
      <c r="D324" s="1504"/>
      <c r="E324" s="1504"/>
      <c r="F324" s="1504"/>
      <c r="G324" s="1503"/>
      <c r="H324" s="1504"/>
      <c r="I324" s="1504"/>
      <c r="J324" s="1504"/>
      <c r="K324" s="1504"/>
      <c r="L324" s="1504"/>
      <c r="M324" s="1504"/>
      <c r="N324" s="1504"/>
      <c r="O324" s="1504"/>
      <c r="P324" s="1504"/>
      <c r="Q324" s="1504"/>
      <c r="R324" s="1504"/>
      <c r="S324" s="1504"/>
      <c r="U324" s="105"/>
    </row>
    <row r="325" spans="1:21" s="348" customFormat="1" ht="12.75">
      <c r="A325" s="1504"/>
      <c r="B325" s="1504"/>
      <c r="C325" s="1504"/>
      <c r="D325" s="1504"/>
      <c r="E325" s="1504"/>
      <c r="F325" s="1504"/>
      <c r="G325" s="1503"/>
      <c r="H325" s="1504"/>
      <c r="I325" s="1504"/>
      <c r="J325" s="1504"/>
      <c r="K325" s="1504"/>
      <c r="L325" s="1504"/>
      <c r="M325" s="1504"/>
      <c r="N325" s="1504"/>
      <c r="O325" s="1504"/>
      <c r="P325" s="1504"/>
      <c r="Q325" s="1504"/>
      <c r="R325" s="1504"/>
      <c r="S325" s="1504"/>
      <c r="U325" s="105"/>
    </row>
    <row r="326" spans="1:21" s="348" customFormat="1" ht="12.75">
      <c r="A326" s="1504"/>
      <c r="B326" s="1504"/>
      <c r="C326" s="1504"/>
      <c r="D326" s="1504"/>
      <c r="E326" s="1504"/>
      <c r="F326" s="1504"/>
      <c r="G326" s="1503"/>
      <c r="H326" s="1504"/>
      <c r="I326" s="1504"/>
      <c r="J326" s="1504"/>
      <c r="K326" s="1504"/>
      <c r="L326" s="1504"/>
      <c r="M326" s="1504"/>
      <c r="N326" s="1504"/>
      <c r="O326" s="1504"/>
      <c r="P326" s="1504"/>
      <c r="Q326" s="1504"/>
      <c r="R326" s="1504"/>
      <c r="S326" s="1504"/>
      <c r="U326" s="105"/>
    </row>
    <row r="327" spans="1:21" s="348" customFormat="1" ht="12.75">
      <c r="A327" s="1504"/>
      <c r="B327" s="1504"/>
      <c r="C327" s="1504"/>
      <c r="D327" s="1504"/>
      <c r="E327" s="1504"/>
      <c r="F327" s="1504"/>
      <c r="G327" s="1503"/>
      <c r="H327" s="1504"/>
      <c r="I327" s="1504"/>
      <c r="J327" s="1504"/>
      <c r="K327" s="1504"/>
      <c r="L327" s="1504"/>
      <c r="M327" s="1504"/>
      <c r="N327" s="1504"/>
      <c r="O327" s="1504"/>
      <c r="P327" s="1504"/>
      <c r="Q327" s="1504"/>
      <c r="R327" s="1504"/>
      <c r="S327" s="1504"/>
      <c r="U327" s="105"/>
    </row>
    <row r="328" spans="1:21" s="348" customFormat="1" ht="12.75">
      <c r="A328" s="1504"/>
      <c r="B328" s="1504"/>
      <c r="C328" s="1504"/>
      <c r="D328" s="1504"/>
      <c r="E328" s="1504"/>
      <c r="F328" s="1504"/>
      <c r="G328" s="1503"/>
      <c r="H328" s="1504"/>
      <c r="I328" s="1504"/>
      <c r="J328" s="1504"/>
      <c r="K328" s="1504"/>
      <c r="L328" s="1504"/>
      <c r="M328" s="1504"/>
      <c r="N328" s="1504"/>
      <c r="O328" s="1504"/>
      <c r="P328" s="1504"/>
      <c r="Q328" s="1504"/>
      <c r="R328" s="1504"/>
      <c r="S328" s="1504"/>
      <c r="U328" s="105"/>
    </row>
    <row r="329" spans="1:21" s="348" customFormat="1" ht="12.75">
      <c r="A329" s="1504"/>
      <c r="B329" s="1504"/>
      <c r="C329" s="1504"/>
      <c r="D329" s="1504"/>
      <c r="E329" s="1504"/>
      <c r="F329" s="1504"/>
      <c r="G329" s="1503"/>
      <c r="H329" s="1504"/>
      <c r="I329" s="1504"/>
      <c r="J329" s="1504"/>
      <c r="K329" s="1504"/>
      <c r="L329" s="1504"/>
      <c r="M329" s="1504"/>
      <c r="N329" s="1504"/>
      <c r="O329" s="1504"/>
      <c r="P329" s="1504"/>
      <c r="Q329" s="1504"/>
      <c r="R329" s="1504"/>
      <c r="S329" s="1504"/>
      <c r="U329" s="105"/>
    </row>
    <row r="330" spans="1:21" s="348" customFormat="1" ht="12.75">
      <c r="A330" s="1504"/>
      <c r="B330" s="1504"/>
      <c r="C330" s="1504"/>
      <c r="D330" s="1504"/>
      <c r="E330" s="1504"/>
      <c r="F330" s="1504"/>
      <c r="G330" s="1503"/>
      <c r="H330" s="1504"/>
      <c r="I330" s="1504"/>
      <c r="J330" s="1504"/>
      <c r="K330" s="1504"/>
      <c r="L330" s="1504"/>
      <c r="M330" s="1504"/>
      <c r="N330" s="1504"/>
      <c r="O330" s="1504"/>
      <c r="P330" s="1504"/>
      <c r="Q330" s="1504"/>
      <c r="R330" s="1504"/>
      <c r="S330" s="1504"/>
      <c r="U330" s="105"/>
    </row>
    <row r="331" spans="1:21" s="348" customFormat="1" ht="12.75">
      <c r="A331" s="1504"/>
      <c r="B331" s="1504"/>
      <c r="C331" s="1504"/>
      <c r="D331" s="1504"/>
      <c r="E331" s="1504"/>
      <c r="F331" s="1504"/>
      <c r="G331" s="1503"/>
      <c r="H331" s="1504"/>
      <c r="I331" s="1504"/>
      <c r="J331" s="1504"/>
      <c r="K331" s="1504"/>
      <c r="L331" s="1504"/>
      <c r="M331" s="1504"/>
      <c r="N331" s="1504"/>
      <c r="O331" s="1504"/>
      <c r="P331" s="1504"/>
      <c r="Q331" s="1504"/>
      <c r="R331" s="1504"/>
      <c r="S331" s="1504"/>
      <c r="U331" s="105"/>
    </row>
    <row r="332" spans="1:21" s="348" customFormat="1" ht="12.75">
      <c r="A332" s="1504"/>
      <c r="B332" s="1504"/>
      <c r="C332" s="1504"/>
      <c r="D332" s="1504"/>
      <c r="E332" s="1504"/>
      <c r="F332" s="1504"/>
      <c r="G332" s="1503"/>
      <c r="H332" s="1504"/>
      <c r="I332" s="1504"/>
      <c r="J332" s="1504"/>
      <c r="K332" s="1504"/>
      <c r="L332" s="1504"/>
      <c r="M332" s="1504"/>
      <c r="N332" s="1504"/>
      <c r="O332" s="1504"/>
      <c r="P332" s="1504"/>
      <c r="Q332" s="1504"/>
      <c r="R332" s="1504"/>
      <c r="S332" s="1504"/>
      <c r="U332" s="105"/>
    </row>
    <row r="333" spans="1:21" s="348" customFormat="1" ht="12.75">
      <c r="A333" s="1504"/>
      <c r="B333" s="1504"/>
      <c r="C333" s="1504"/>
      <c r="D333" s="1504"/>
      <c r="E333" s="1504"/>
      <c r="F333" s="1504"/>
      <c r="G333" s="1503"/>
      <c r="H333" s="1504"/>
      <c r="I333" s="1504"/>
      <c r="J333" s="1504"/>
      <c r="K333" s="1504"/>
      <c r="L333" s="1504"/>
      <c r="M333" s="1504"/>
      <c r="N333" s="1504"/>
      <c r="O333" s="1504"/>
      <c r="P333" s="1504"/>
      <c r="Q333" s="1504"/>
      <c r="R333" s="1504"/>
      <c r="S333" s="1504"/>
      <c r="U333" s="105"/>
    </row>
    <row r="334" spans="1:21" s="348" customFormat="1" ht="12.75">
      <c r="A334" s="1504"/>
      <c r="B334" s="1504"/>
      <c r="C334" s="1504"/>
      <c r="D334" s="1504"/>
      <c r="E334" s="1504"/>
      <c r="F334" s="1504"/>
      <c r="G334" s="1503"/>
      <c r="H334" s="1504"/>
      <c r="I334" s="1504"/>
      <c r="J334" s="1504"/>
      <c r="K334" s="1504"/>
      <c r="L334" s="1504"/>
      <c r="M334" s="1504"/>
      <c r="N334" s="1504"/>
      <c r="O334" s="1504"/>
      <c r="P334" s="1504"/>
      <c r="Q334" s="1504"/>
      <c r="R334" s="1504"/>
      <c r="S334" s="1504"/>
      <c r="U334" s="105"/>
    </row>
    <row r="335" spans="1:21" s="348" customFormat="1" ht="12.75">
      <c r="A335" s="1504"/>
      <c r="B335" s="1504"/>
      <c r="C335" s="1504"/>
      <c r="D335" s="1504"/>
      <c r="E335" s="1504"/>
      <c r="F335" s="1504"/>
      <c r="G335" s="1503"/>
      <c r="H335" s="1504"/>
      <c r="I335" s="1504"/>
      <c r="J335" s="1504"/>
      <c r="K335" s="1504"/>
      <c r="L335" s="1504"/>
      <c r="M335" s="1504"/>
      <c r="N335" s="1504"/>
      <c r="O335" s="1504"/>
      <c r="P335" s="1504"/>
      <c r="Q335" s="1504"/>
      <c r="R335" s="1504"/>
      <c r="S335" s="1504"/>
      <c r="U335" s="105"/>
    </row>
    <row r="336" spans="1:21" s="348" customFormat="1" ht="12.75">
      <c r="A336" s="1504"/>
      <c r="B336" s="1504"/>
      <c r="C336" s="1504"/>
      <c r="D336" s="1504"/>
      <c r="E336" s="1504"/>
      <c r="F336" s="1504"/>
      <c r="G336" s="1503"/>
      <c r="H336" s="1504"/>
      <c r="I336" s="1504"/>
      <c r="J336" s="1504"/>
      <c r="K336" s="1504"/>
      <c r="L336" s="1504"/>
      <c r="M336" s="1504"/>
      <c r="N336" s="1504"/>
      <c r="O336" s="1504"/>
      <c r="P336" s="1504"/>
      <c r="Q336" s="1504"/>
      <c r="R336" s="1504"/>
      <c r="S336" s="1504"/>
      <c r="U336" s="105"/>
    </row>
    <row r="337" spans="1:21" s="348" customFormat="1" ht="12.75">
      <c r="A337" s="1504"/>
      <c r="B337" s="1504"/>
      <c r="C337" s="1504"/>
      <c r="D337" s="1504"/>
      <c r="E337" s="1504"/>
      <c r="F337" s="1504"/>
      <c r="G337" s="1503"/>
      <c r="H337" s="1504"/>
      <c r="I337" s="1504"/>
      <c r="J337" s="1504"/>
      <c r="K337" s="1504"/>
      <c r="L337" s="1504"/>
      <c r="M337" s="1504"/>
      <c r="N337" s="1504"/>
      <c r="O337" s="1504"/>
      <c r="P337" s="1504"/>
      <c r="Q337" s="1504"/>
      <c r="R337" s="1504"/>
      <c r="S337" s="1504"/>
      <c r="U337" s="105"/>
    </row>
    <row r="338" spans="1:21" s="348" customFormat="1" ht="12.75">
      <c r="A338" s="1504"/>
      <c r="B338" s="1504"/>
      <c r="C338" s="1504"/>
      <c r="D338" s="1504"/>
      <c r="E338" s="1504"/>
      <c r="F338" s="1504"/>
      <c r="G338" s="1503"/>
      <c r="H338" s="1504"/>
      <c r="I338" s="1504"/>
      <c r="J338" s="1504"/>
      <c r="K338" s="1504"/>
      <c r="L338" s="1504"/>
      <c r="M338" s="1504"/>
      <c r="N338" s="1504"/>
      <c r="O338" s="1504"/>
      <c r="P338" s="1504"/>
      <c r="Q338" s="1504"/>
      <c r="R338" s="1504"/>
      <c r="S338" s="1504"/>
      <c r="U338" s="105"/>
    </row>
    <row r="339" spans="1:21" s="348" customFormat="1" ht="12.75">
      <c r="A339" s="1504"/>
      <c r="B339" s="1504"/>
      <c r="C339" s="1504"/>
      <c r="D339" s="1504"/>
      <c r="E339" s="1504"/>
      <c r="F339" s="1504"/>
      <c r="G339" s="1503"/>
      <c r="H339" s="1504"/>
      <c r="I339" s="1504"/>
      <c r="J339" s="1504"/>
      <c r="K339" s="1504"/>
      <c r="L339" s="1504"/>
      <c r="M339" s="1504"/>
      <c r="N339" s="1504"/>
      <c r="O339" s="1504"/>
      <c r="P339" s="1504"/>
      <c r="Q339" s="1504"/>
      <c r="R339" s="1504"/>
      <c r="S339" s="1504"/>
      <c r="U339" s="105"/>
    </row>
    <row r="340" spans="1:21" s="348" customFormat="1" ht="12.75">
      <c r="A340" s="1504"/>
      <c r="B340" s="1504"/>
      <c r="C340" s="1504"/>
      <c r="D340" s="1504"/>
      <c r="E340" s="1504"/>
      <c r="F340" s="1504"/>
      <c r="G340" s="1503"/>
      <c r="H340" s="1504"/>
      <c r="I340" s="1504"/>
      <c r="J340" s="1504"/>
      <c r="K340" s="1504"/>
      <c r="L340" s="1504"/>
      <c r="M340" s="1504"/>
      <c r="N340" s="1504"/>
      <c r="O340" s="1504"/>
      <c r="P340" s="1504"/>
      <c r="Q340" s="1504"/>
      <c r="R340" s="1504"/>
      <c r="S340" s="1504"/>
      <c r="U340" s="105"/>
    </row>
    <row r="341" spans="1:21" s="348" customFormat="1" ht="12.75">
      <c r="A341" s="1504"/>
      <c r="B341" s="1504"/>
      <c r="C341" s="1504"/>
      <c r="D341" s="1504"/>
      <c r="E341" s="1504"/>
      <c r="F341" s="1504"/>
      <c r="G341" s="1503"/>
      <c r="H341" s="1504"/>
      <c r="I341" s="1504"/>
      <c r="J341" s="1504"/>
      <c r="K341" s="1504"/>
      <c r="L341" s="1504"/>
      <c r="M341" s="1504"/>
      <c r="N341" s="1504"/>
      <c r="O341" s="1504"/>
      <c r="P341" s="1504"/>
      <c r="Q341" s="1504"/>
      <c r="R341" s="1504"/>
      <c r="S341" s="1504"/>
      <c r="U341" s="105"/>
    </row>
    <row r="342" spans="1:21" s="348" customFormat="1" ht="12.75">
      <c r="A342" s="1504"/>
      <c r="B342" s="1504"/>
      <c r="C342" s="1504"/>
      <c r="D342" s="1504"/>
      <c r="E342" s="1504"/>
      <c r="F342" s="1504"/>
      <c r="G342" s="1503"/>
      <c r="H342" s="1504"/>
      <c r="I342" s="1504"/>
      <c r="J342" s="1504"/>
      <c r="K342" s="1504"/>
      <c r="L342" s="1504"/>
      <c r="M342" s="1504"/>
      <c r="N342" s="1504"/>
      <c r="O342" s="1504"/>
      <c r="P342" s="1504"/>
      <c r="Q342" s="1504"/>
      <c r="R342" s="1504"/>
      <c r="S342" s="1504"/>
      <c r="U342" s="105"/>
    </row>
    <row r="343" spans="1:21" s="348" customFormat="1" ht="12.75">
      <c r="A343" s="1504"/>
      <c r="B343" s="1504"/>
      <c r="C343" s="1504"/>
      <c r="D343" s="1504"/>
      <c r="E343" s="1504"/>
      <c r="F343" s="1504"/>
      <c r="G343" s="1503"/>
      <c r="H343" s="1504"/>
      <c r="I343" s="1504"/>
      <c r="J343" s="1504"/>
      <c r="K343" s="1504"/>
      <c r="L343" s="1504"/>
      <c r="M343" s="1504"/>
      <c r="N343" s="1504"/>
      <c r="O343" s="1504"/>
      <c r="P343" s="1504"/>
      <c r="Q343" s="1504"/>
      <c r="R343" s="1504"/>
      <c r="S343" s="1504"/>
      <c r="U343" s="105"/>
    </row>
    <row r="344" spans="1:21" s="348" customFormat="1" ht="12.75">
      <c r="A344" s="1504"/>
      <c r="B344" s="1504"/>
      <c r="C344" s="1504"/>
      <c r="D344" s="1504"/>
      <c r="E344" s="1504"/>
      <c r="F344" s="1504"/>
      <c r="G344" s="1503"/>
      <c r="H344" s="1504"/>
      <c r="I344" s="1504"/>
      <c r="J344" s="1504"/>
      <c r="K344" s="1504"/>
      <c r="L344" s="1504"/>
      <c r="M344" s="1504"/>
      <c r="N344" s="1504"/>
      <c r="O344" s="1504"/>
      <c r="P344" s="1504"/>
      <c r="Q344" s="1504"/>
      <c r="R344" s="1504"/>
      <c r="S344" s="1504"/>
      <c r="U344" s="105"/>
    </row>
    <row r="345" spans="1:21" s="348" customFormat="1" ht="12.75">
      <c r="A345" s="1504"/>
      <c r="B345" s="1504"/>
      <c r="C345" s="1504"/>
      <c r="D345" s="1504"/>
      <c r="E345" s="1504"/>
      <c r="F345" s="1504"/>
      <c r="G345" s="1503"/>
      <c r="H345" s="1504"/>
      <c r="I345" s="1504"/>
      <c r="J345" s="1504"/>
      <c r="K345" s="1504"/>
      <c r="L345" s="1504"/>
      <c r="M345" s="1504"/>
      <c r="N345" s="1504"/>
      <c r="O345" s="1504"/>
      <c r="P345" s="1504"/>
      <c r="Q345" s="1504"/>
      <c r="R345" s="1504"/>
      <c r="S345" s="1504"/>
      <c r="U345" s="105"/>
    </row>
    <row r="346" spans="1:21" s="348" customFormat="1" ht="12.75">
      <c r="A346" s="1504"/>
      <c r="B346" s="1504"/>
      <c r="C346" s="1504"/>
      <c r="D346" s="1504"/>
      <c r="E346" s="1504"/>
      <c r="F346" s="1504"/>
      <c r="G346" s="1503"/>
      <c r="H346" s="1504"/>
      <c r="I346" s="1504"/>
      <c r="J346" s="1504"/>
      <c r="K346" s="1504"/>
      <c r="L346" s="1504"/>
      <c r="M346" s="1504"/>
      <c r="N346" s="1504"/>
      <c r="O346" s="1504"/>
      <c r="P346" s="1504"/>
      <c r="Q346" s="1504"/>
      <c r="R346" s="1504"/>
      <c r="S346" s="1504"/>
      <c r="U346" s="105"/>
    </row>
    <row r="347" spans="1:21" s="348" customFormat="1" ht="12.75">
      <c r="A347" s="1504"/>
      <c r="B347" s="1504"/>
      <c r="C347" s="1504"/>
      <c r="D347" s="1504"/>
      <c r="E347" s="1504"/>
      <c r="F347" s="1504"/>
      <c r="G347" s="1503"/>
      <c r="H347" s="1504"/>
      <c r="I347" s="1504"/>
      <c r="J347" s="1504"/>
      <c r="K347" s="1504"/>
      <c r="L347" s="1504"/>
      <c r="M347" s="1504"/>
      <c r="N347" s="1504"/>
      <c r="O347" s="1504"/>
      <c r="P347" s="1504"/>
      <c r="Q347" s="1504"/>
      <c r="R347" s="1504"/>
      <c r="S347" s="1504"/>
      <c r="U347" s="105"/>
    </row>
    <row r="348" spans="1:21" s="348" customFormat="1" ht="12.75">
      <c r="A348" s="1504"/>
      <c r="B348" s="1504"/>
      <c r="C348" s="1504"/>
      <c r="D348" s="1504"/>
      <c r="E348" s="1504"/>
      <c r="F348" s="1504"/>
      <c r="G348" s="1503"/>
      <c r="H348" s="1504"/>
      <c r="I348" s="1504"/>
      <c r="J348" s="1504"/>
      <c r="K348" s="1504"/>
      <c r="L348" s="1504"/>
      <c r="M348" s="1504"/>
      <c r="N348" s="1504"/>
      <c r="O348" s="1504"/>
      <c r="P348" s="1504"/>
      <c r="Q348" s="1504"/>
      <c r="R348" s="1504"/>
      <c r="S348" s="1504"/>
      <c r="U348" s="105"/>
    </row>
    <row r="349" spans="1:21" s="348" customFormat="1" ht="12.75">
      <c r="A349" s="1504"/>
      <c r="B349" s="1504"/>
      <c r="C349" s="1504"/>
      <c r="D349" s="1504"/>
      <c r="E349" s="1504"/>
      <c r="F349" s="1504"/>
      <c r="G349" s="1503"/>
      <c r="H349" s="1504"/>
      <c r="I349" s="1504"/>
      <c r="J349" s="1504"/>
      <c r="K349" s="1504"/>
      <c r="L349" s="1504"/>
      <c r="M349" s="1504"/>
      <c r="N349" s="1504"/>
      <c r="O349" s="1504"/>
      <c r="P349" s="1504"/>
      <c r="Q349" s="1504"/>
      <c r="R349" s="1504"/>
      <c r="S349" s="1504"/>
      <c r="U349" s="105"/>
    </row>
    <row r="350" spans="1:21" s="348" customFormat="1" ht="12.75">
      <c r="A350" s="1504"/>
      <c r="B350" s="1504"/>
      <c r="C350" s="1504"/>
      <c r="D350" s="1504"/>
      <c r="E350" s="1504"/>
      <c r="F350" s="1504"/>
      <c r="G350" s="1503"/>
      <c r="H350" s="1504"/>
      <c r="I350" s="1504"/>
      <c r="J350" s="1504"/>
      <c r="K350" s="1504"/>
      <c r="L350" s="1504"/>
      <c r="M350" s="1504"/>
      <c r="N350" s="1504"/>
      <c r="O350" s="1504"/>
      <c r="P350" s="1504"/>
      <c r="Q350" s="1504"/>
      <c r="R350" s="1504"/>
      <c r="S350" s="1504"/>
      <c r="U350" s="105"/>
    </row>
    <row r="351" spans="1:21" s="348" customFormat="1" ht="12.75">
      <c r="A351" s="1504"/>
      <c r="B351" s="1504"/>
      <c r="C351" s="1504"/>
      <c r="D351" s="1504"/>
      <c r="E351" s="1504"/>
      <c r="F351" s="1504"/>
      <c r="G351" s="1503"/>
      <c r="H351" s="1504"/>
      <c r="I351" s="1504"/>
      <c r="J351" s="1504"/>
      <c r="K351" s="1504"/>
      <c r="L351" s="1504"/>
      <c r="M351" s="1504"/>
      <c r="N351" s="1504"/>
      <c r="O351" s="1504"/>
      <c r="P351" s="1504"/>
      <c r="Q351" s="1504"/>
      <c r="R351" s="1504"/>
      <c r="S351" s="1504"/>
      <c r="U351" s="105"/>
    </row>
    <row r="352" spans="1:21" s="348" customFormat="1" ht="12.75">
      <c r="A352" s="1504"/>
      <c r="B352" s="1504"/>
      <c r="C352" s="1504"/>
      <c r="D352" s="1504"/>
      <c r="E352" s="1504"/>
      <c r="F352" s="1504"/>
      <c r="G352" s="1503"/>
      <c r="H352" s="1504"/>
      <c r="I352" s="1504"/>
      <c r="J352" s="1504"/>
      <c r="K352" s="1504"/>
      <c r="L352" s="1504"/>
      <c r="M352" s="1504"/>
      <c r="N352" s="1504"/>
      <c r="O352" s="1504"/>
      <c r="P352" s="1504"/>
      <c r="Q352" s="1504"/>
      <c r="R352" s="1504"/>
      <c r="S352" s="1504"/>
      <c r="U352" s="105"/>
    </row>
    <row r="353" spans="1:21" s="348" customFormat="1" ht="12.75">
      <c r="A353" s="1504"/>
      <c r="B353" s="1504"/>
      <c r="C353" s="1504"/>
      <c r="D353" s="1504"/>
      <c r="E353" s="1504"/>
      <c r="F353" s="1504"/>
      <c r="G353" s="1503"/>
      <c r="H353" s="1504"/>
      <c r="I353" s="1504"/>
      <c r="J353" s="1504"/>
      <c r="K353" s="1504"/>
      <c r="L353" s="1504"/>
      <c r="M353" s="1504"/>
      <c r="N353" s="1504"/>
      <c r="O353" s="1504"/>
      <c r="P353" s="1504"/>
      <c r="Q353" s="1504"/>
      <c r="R353" s="1504"/>
      <c r="S353" s="1504"/>
      <c r="U353" s="105"/>
    </row>
    <row r="354" spans="1:21" s="348" customFormat="1" ht="12.75">
      <c r="A354" s="1504"/>
      <c r="B354" s="1504"/>
      <c r="C354" s="1504"/>
      <c r="D354" s="1504"/>
      <c r="E354" s="1504"/>
      <c r="F354" s="1504"/>
      <c r="G354" s="1503"/>
      <c r="H354" s="1504"/>
      <c r="I354" s="1504"/>
      <c r="J354" s="1504"/>
      <c r="K354" s="1504"/>
      <c r="L354" s="1504"/>
      <c r="M354" s="1504"/>
      <c r="N354" s="1504"/>
      <c r="O354" s="1504"/>
      <c r="P354" s="1504"/>
      <c r="Q354" s="1504"/>
      <c r="R354" s="1504"/>
      <c r="S354" s="1504"/>
      <c r="U354" s="105"/>
    </row>
    <row r="355" spans="1:21" s="348" customFormat="1" ht="12.75">
      <c r="A355" s="1504"/>
      <c r="B355" s="1504"/>
      <c r="C355" s="1504"/>
      <c r="D355" s="1504"/>
      <c r="E355" s="1504"/>
      <c r="F355" s="1504"/>
      <c r="G355" s="1503"/>
      <c r="H355" s="1504"/>
      <c r="I355" s="1504"/>
      <c r="J355" s="1504"/>
      <c r="K355" s="1504"/>
      <c r="L355" s="1504"/>
      <c r="M355" s="1504"/>
      <c r="N355" s="1504"/>
      <c r="O355" s="1504"/>
      <c r="P355" s="1504"/>
      <c r="Q355" s="1504"/>
      <c r="R355" s="1504"/>
      <c r="S355" s="1504"/>
      <c r="U355" s="105"/>
    </row>
    <row r="356" spans="1:21" s="348" customFormat="1" ht="12.75">
      <c r="A356" s="1504"/>
      <c r="B356" s="1504"/>
      <c r="C356" s="1504"/>
      <c r="D356" s="1504"/>
      <c r="E356" s="1504"/>
      <c r="F356" s="1504"/>
      <c r="G356" s="1503"/>
      <c r="H356" s="1504"/>
      <c r="I356" s="1504"/>
      <c r="J356" s="1504"/>
      <c r="K356" s="1504"/>
      <c r="L356" s="1504"/>
      <c r="M356" s="1504"/>
      <c r="N356" s="1504"/>
      <c r="O356" s="1504"/>
      <c r="P356" s="1504"/>
      <c r="Q356" s="1504"/>
      <c r="R356" s="1504"/>
      <c r="S356" s="1504"/>
      <c r="U356" s="105"/>
    </row>
    <row r="357" spans="1:21" s="348" customFormat="1" ht="12.75">
      <c r="A357" s="1504"/>
      <c r="B357" s="1504"/>
      <c r="C357" s="1504"/>
      <c r="D357" s="1504"/>
      <c r="E357" s="1504"/>
      <c r="F357" s="1504"/>
      <c r="G357" s="1503"/>
      <c r="H357" s="1504"/>
      <c r="I357" s="1504"/>
      <c r="J357" s="1504"/>
      <c r="K357" s="1504"/>
      <c r="L357" s="1504"/>
      <c r="M357" s="1504"/>
      <c r="N357" s="1504"/>
      <c r="O357" s="1504"/>
      <c r="P357" s="1504"/>
      <c r="Q357" s="1504"/>
      <c r="R357" s="1504"/>
      <c r="S357" s="1504"/>
      <c r="U357" s="105"/>
    </row>
    <row r="358" spans="1:21" s="348" customFormat="1" ht="12.75">
      <c r="A358" s="1504"/>
      <c r="B358" s="1504"/>
      <c r="C358" s="1504"/>
      <c r="D358" s="1504"/>
      <c r="E358" s="1504"/>
      <c r="F358" s="1504"/>
      <c r="G358" s="1503"/>
      <c r="H358" s="1504"/>
      <c r="I358" s="1504"/>
      <c r="J358" s="1504"/>
      <c r="K358" s="1504"/>
      <c r="L358" s="1504"/>
      <c r="M358" s="1504"/>
      <c r="N358" s="1504"/>
      <c r="O358" s="1504"/>
      <c r="P358" s="1504"/>
      <c r="Q358" s="1504"/>
      <c r="R358" s="1504"/>
      <c r="S358" s="1504"/>
      <c r="U358" s="105"/>
    </row>
    <row r="359" spans="1:21" s="348" customFormat="1" ht="12.75">
      <c r="A359" s="1504"/>
      <c r="B359" s="1504"/>
      <c r="C359" s="1504"/>
      <c r="D359" s="1504"/>
      <c r="E359" s="1504"/>
      <c r="F359" s="1504"/>
      <c r="G359" s="1503"/>
      <c r="H359" s="1504"/>
      <c r="I359" s="1504"/>
      <c r="J359" s="1504"/>
      <c r="K359" s="1504"/>
      <c r="L359" s="1504"/>
      <c r="M359" s="1504"/>
      <c r="N359" s="1504"/>
      <c r="O359" s="1504"/>
      <c r="P359" s="1504"/>
      <c r="Q359" s="1504"/>
      <c r="R359" s="1504"/>
      <c r="S359" s="1504"/>
      <c r="U359" s="105"/>
    </row>
    <row r="360" spans="1:21" s="348" customFormat="1" ht="12.75">
      <c r="A360" s="1504"/>
      <c r="B360" s="1504"/>
      <c r="C360" s="1504"/>
      <c r="D360" s="1504"/>
      <c r="E360" s="1504"/>
      <c r="F360" s="1504"/>
      <c r="G360" s="1503"/>
      <c r="H360" s="1504"/>
      <c r="I360" s="1504"/>
      <c r="J360" s="1504"/>
      <c r="K360" s="1504"/>
      <c r="L360" s="1504"/>
      <c r="M360" s="1504"/>
      <c r="N360" s="1504"/>
      <c r="O360" s="1504"/>
      <c r="P360" s="1504"/>
      <c r="Q360" s="1504"/>
      <c r="R360" s="1504"/>
      <c r="S360" s="1504"/>
      <c r="U360" s="105"/>
    </row>
    <row r="361" spans="1:21" s="348" customFormat="1" ht="12.75">
      <c r="A361" s="1504"/>
      <c r="B361" s="1504"/>
      <c r="C361" s="1504"/>
      <c r="D361" s="1504"/>
      <c r="E361" s="1504"/>
      <c r="F361" s="1504"/>
      <c r="G361" s="1503"/>
      <c r="H361" s="1504"/>
      <c r="I361" s="1504"/>
      <c r="J361" s="1504"/>
      <c r="K361" s="1504"/>
      <c r="L361" s="1504"/>
      <c r="M361" s="1504"/>
      <c r="N361" s="1504"/>
      <c r="O361" s="1504"/>
      <c r="P361" s="1504"/>
      <c r="Q361" s="1504"/>
      <c r="R361" s="1504"/>
      <c r="S361" s="1504"/>
      <c r="U361" s="105"/>
    </row>
    <row r="362" spans="1:21" s="348" customFormat="1" ht="12.75">
      <c r="A362" s="1504"/>
      <c r="B362" s="1504"/>
      <c r="C362" s="1504"/>
      <c r="D362" s="1504"/>
      <c r="E362" s="1504"/>
      <c r="F362" s="1504"/>
      <c r="G362" s="1503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U362" s="105"/>
    </row>
    <row r="363" spans="1:21" s="348" customFormat="1" ht="12.75">
      <c r="A363" s="1504"/>
      <c r="B363" s="1504"/>
      <c r="C363" s="1504"/>
      <c r="D363" s="1504"/>
      <c r="E363" s="1504"/>
      <c r="F363" s="1504"/>
      <c r="G363" s="1503"/>
      <c r="H363" s="1504"/>
      <c r="I363" s="1504"/>
      <c r="J363" s="1504"/>
      <c r="K363" s="1504"/>
      <c r="L363" s="1504"/>
      <c r="M363" s="1504"/>
      <c r="N363" s="1504"/>
      <c r="O363" s="1504"/>
      <c r="P363" s="1504"/>
      <c r="Q363" s="1504"/>
      <c r="R363" s="1504"/>
      <c r="S363" s="1504"/>
      <c r="U363" s="105"/>
    </row>
    <row r="364" spans="1:21" s="348" customFormat="1" ht="12.75">
      <c r="A364" s="1504"/>
      <c r="B364" s="1504"/>
      <c r="C364" s="1504"/>
      <c r="D364" s="1504"/>
      <c r="E364" s="1504"/>
      <c r="F364" s="1504"/>
      <c r="G364" s="1503"/>
      <c r="H364" s="1504"/>
      <c r="I364" s="1504"/>
      <c r="J364" s="1504"/>
      <c r="K364" s="1504"/>
      <c r="L364" s="1504"/>
      <c r="M364" s="1504"/>
      <c r="N364" s="1504"/>
      <c r="O364" s="1504"/>
      <c r="P364" s="1504"/>
      <c r="Q364" s="1504"/>
      <c r="R364" s="1504"/>
      <c r="S364" s="1504"/>
      <c r="U364" s="105"/>
    </row>
    <row r="365" spans="1:21" s="348" customFormat="1" ht="12.75">
      <c r="A365" s="1504"/>
      <c r="B365" s="1504"/>
      <c r="C365" s="1504"/>
      <c r="D365" s="1504"/>
      <c r="E365" s="1504"/>
      <c r="F365" s="1504"/>
      <c r="G365" s="1503"/>
      <c r="H365" s="1504"/>
      <c r="I365" s="1504"/>
      <c r="J365" s="1504"/>
      <c r="K365" s="1504"/>
      <c r="L365" s="1504"/>
      <c r="M365" s="1504"/>
      <c r="N365" s="1504"/>
      <c r="O365" s="1504"/>
      <c r="P365" s="1504"/>
      <c r="Q365" s="1504"/>
      <c r="R365" s="1504"/>
      <c r="S365" s="1504"/>
      <c r="U365" s="105"/>
    </row>
    <row r="366" spans="1:21" s="348" customFormat="1" ht="12.75">
      <c r="A366" s="1504"/>
      <c r="B366" s="1504"/>
      <c r="C366" s="1504"/>
      <c r="D366" s="1504"/>
      <c r="E366" s="1504"/>
      <c r="F366" s="1504"/>
      <c r="G366" s="1503"/>
      <c r="H366" s="1504"/>
      <c r="I366" s="1504"/>
      <c r="J366" s="1504"/>
      <c r="K366" s="1504"/>
      <c r="L366" s="1504"/>
      <c r="M366" s="1504"/>
      <c r="N366" s="1504"/>
      <c r="O366" s="1504"/>
      <c r="P366" s="1504"/>
      <c r="Q366" s="1504"/>
      <c r="R366" s="1504"/>
      <c r="S366" s="1504"/>
      <c r="U366" s="105"/>
    </row>
    <row r="367" spans="1:21" s="348" customFormat="1" ht="12.75">
      <c r="A367" s="1504"/>
      <c r="B367" s="1504"/>
      <c r="C367" s="1504"/>
      <c r="D367" s="1504"/>
      <c r="E367" s="1504"/>
      <c r="F367" s="1504"/>
      <c r="G367" s="1503"/>
      <c r="H367" s="1504"/>
      <c r="I367" s="1504"/>
      <c r="J367" s="1504"/>
      <c r="K367" s="1504"/>
      <c r="L367" s="1504"/>
      <c r="M367" s="1504"/>
      <c r="N367" s="1504"/>
      <c r="O367" s="1504"/>
      <c r="P367" s="1504"/>
      <c r="Q367" s="1504"/>
      <c r="R367" s="1504"/>
      <c r="S367" s="1504"/>
      <c r="U367" s="105"/>
    </row>
    <row r="368" spans="1:21" s="348" customFormat="1" ht="12.75">
      <c r="A368" s="1504"/>
      <c r="B368" s="1504"/>
      <c r="C368" s="1504"/>
      <c r="D368" s="1504"/>
      <c r="E368" s="1504"/>
      <c r="F368" s="1504"/>
      <c r="G368" s="1503"/>
      <c r="H368" s="1504"/>
      <c r="I368" s="1504"/>
      <c r="J368" s="1504"/>
      <c r="K368" s="1504"/>
      <c r="L368" s="1504"/>
      <c r="M368" s="1504"/>
      <c r="N368" s="1504"/>
      <c r="O368" s="1504"/>
      <c r="P368" s="1504"/>
      <c r="Q368" s="1504"/>
      <c r="R368" s="1504"/>
      <c r="S368" s="1504"/>
      <c r="U368" s="105"/>
    </row>
    <row r="369" spans="1:21" s="348" customFormat="1" ht="12.75">
      <c r="A369" s="1504"/>
      <c r="B369" s="1504"/>
      <c r="C369" s="1504"/>
      <c r="D369" s="1504"/>
      <c r="E369" s="1504"/>
      <c r="F369" s="1504"/>
      <c r="G369" s="1503"/>
      <c r="H369" s="1504"/>
      <c r="I369" s="1504"/>
      <c r="J369" s="1504"/>
      <c r="K369" s="1504"/>
      <c r="L369" s="1504"/>
      <c r="M369" s="1504"/>
      <c r="N369" s="1504"/>
      <c r="O369" s="1504"/>
      <c r="P369" s="1504"/>
      <c r="Q369" s="1504"/>
      <c r="R369" s="1504"/>
      <c r="S369" s="1504"/>
      <c r="U369" s="105"/>
    </row>
    <row r="370" spans="1:21" s="348" customFormat="1" ht="12.75">
      <c r="A370" s="1504"/>
      <c r="B370" s="1504"/>
      <c r="C370" s="1504"/>
      <c r="D370" s="1504"/>
      <c r="E370" s="1504"/>
      <c r="F370" s="1504"/>
      <c r="G370" s="1503"/>
      <c r="H370" s="1504"/>
      <c r="I370" s="1504"/>
      <c r="J370" s="1504"/>
      <c r="K370" s="1504"/>
      <c r="L370" s="1504"/>
      <c r="M370" s="1504"/>
      <c r="N370" s="1504"/>
      <c r="O370" s="1504"/>
      <c r="P370" s="1504"/>
      <c r="Q370" s="1504"/>
      <c r="R370" s="1504"/>
      <c r="S370" s="1504"/>
      <c r="U370" s="105"/>
    </row>
    <row r="371" spans="1:21" s="348" customFormat="1" ht="12.75">
      <c r="A371" s="1504"/>
      <c r="B371" s="1504"/>
      <c r="C371" s="1504"/>
      <c r="D371" s="1504"/>
      <c r="E371" s="1504"/>
      <c r="F371" s="1504"/>
      <c r="G371" s="1503"/>
      <c r="H371" s="1504"/>
      <c r="I371" s="1504"/>
      <c r="J371" s="1504"/>
      <c r="K371" s="1504"/>
      <c r="L371" s="1504"/>
      <c r="M371" s="1504"/>
      <c r="N371" s="1504"/>
      <c r="O371" s="1504"/>
      <c r="P371" s="1504"/>
      <c r="Q371" s="1504"/>
      <c r="R371" s="1504"/>
      <c r="S371" s="1504"/>
      <c r="U371" s="105"/>
    </row>
    <row r="372" spans="1:21" s="348" customFormat="1" ht="12.75">
      <c r="A372" s="1504"/>
      <c r="B372" s="1504"/>
      <c r="C372" s="1504"/>
      <c r="D372" s="1504"/>
      <c r="E372" s="1504"/>
      <c r="F372" s="1504"/>
      <c r="G372" s="1503"/>
      <c r="H372" s="1504"/>
      <c r="I372" s="1504"/>
      <c r="J372" s="1504"/>
      <c r="K372" s="1504"/>
      <c r="L372" s="1504"/>
      <c r="M372" s="1504"/>
      <c r="N372" s="1504"/>
      <c r="O372" s="1504"/>
      <c r="P372" s="1504"/>
      <c r="Q372" s="1504"/>
      <c r="R372" s="1504"/>
      <c r="S372" s="1504"/>
      <c r="U372" s="105"/>
    </row>
    <row r="373" spans="1:21" s="348" customFormat="1" ht="12.75">
      <c r="A373" s="1504"/>
      <c r="B373" s="1504"/>
      <c r="C373" s="1504"/>
      <c r="D373" s="1504"/>
      <c r="E373" s="1504"/>
      <c r="F373" s="1504"/>
      <c r="G373" s="1503"/>
      <c r="H373" s="1504"/>
      <c r="I373" s="1504"/>
      <c r="J373" s="1504"/>
      <c r="K373" s="1504"/>
      <c r="L373" s="1504"/>
      <c r="M373" s="1504"/>
      <c r="N373" s="1504"/>
      <c r="O373" s="1504"/>
      <c r="P373" s="1504"/>
      <c r="Q373" s="1504"/>
      <c r="R373" s="1504"/>
      <c r="S373" s="1504"/>
      <c r="U373" s="105"/>
    </row>
    <row r="374" spans="1:21" s="348" customFormat="1" ht="12.75">
      <c r="A374" s="1504"/>
      <c r="B374" s="1504"/>
      <c r="C374" s="1504"/>
      <c r="D374" s="1504"/>
      <c r="E374" s="1504"/>
      <c r="F374" s="1504"/>
      <c r="G374" s="1503"/>
      <c r="H374" s="1504"/>
      <c r="I374" s="1504"/>
      <c r="J374" s="1504"/>
      <c r="K374" s="1504"/>
      <c r="L374" s="1504"/>
      <c r="M374" s="1504"/>
      <c r="N374" s="1504"/>
      <c r="O374" s="1504"/>
      <c r="P374" s="1504"/>
      <c r="Q374" s="1504"/>
      <c r="R374" s="1504"/>
      <c r="S374" s="1504"/>
      <c r="U374" s="105"/>
    </row>
    <row r="375" spans="1:21" s="348" customFormat="1" ht="12.75">
      <c r="A375" s="1504"/>
      <c r="B375" s="1504"/>
      <c r="C375" s="1504"/>
      <c r="D375" s="1504"/>
      <c r="E375" s="1504"/>
      <c r="F375" s="1504"/>
      <c r="G375" s="1503"/>
      <c r="H375" s="1504"/>
      <c r="I375" s="1504"/>
      <c r="J375" s="1504"/>
      <c r="K375" s="1504"/>
      <c r="L375" s="1504"/>
      <c r="M375" s="1504"/>
      <c r="N375" s="1504"/>
      <c r="O375" s="1504"/>
      <c r="P375" s="1504"/>
      <c r="Q375" s="1504"/>
      <c r="R375" s="1504"/>
      <c r="S375" s="1504"/>
      <c r="U375" s="105"/>
    </row>
    <row r="376" spans="1:21" s="348" customFormat="1" ht="12.75">
      <c r="A376" s="1504"/>
      <c r="B376" s="1504"/>
      <c r="C376" s="1504"/>
      <c r="D376" s="1504"/>
      <c r="E376" s="1504"/>
      <c r="F376" s="1504"/>
      <c r="G376" s="1503"/>
      <c r="H376" s="1504"/>
      <c r="I376" s="1504"/>
      <c r="J376" s="1504"/>
      <c r="K376" s="1504"/>
      <c r="L376" s="1504"/>
      <c r="M376" s="1504"/>
      <c r="N376" s="1504"/>
      <c r="O376" s="1504"/>
      <c r="P376" s="1504"/>
      <c r="Q376" s="1504"/>
      <c r="R376" s="1504"/>
      <c r="S376" s="1504"/>
      <c r="U376" s="105"/>
    </row>
    <row r="377" spans="1:21" s="348" customFormat="1" ht="12.75">
      <c r="A377" s="1504"/>
      <c r="B377" s="1504"/>
      <c r="C377" s="1504"/>
      <c r="D377" s="1504"/>
      <c r="E377" s="1504"/>
      <c r="F377" s="1504"/>
      <c r="G377" s="1503"/>
      <c r="H377" s="1504"/>
      <c r="I377" s="1504"/>
      <c r="J377" s="1504"/>
      <c r="K377" s="1504"/>
      <c r="L377" s="1504"/>
      <c r="M377" s="1504"/>
      <c r="N377" s="1504"/>
      <c r="O377" s="1504"/>
      <c r="P377" s="1504"/>
      <c r="Q377" s="1504"/>
      <c r="R377" s="1504"/>
      <c r="S377" s="1504"/>
      <c r="U377" s="105"/>
    </row>
    <row r="378" spans="1:21" s="348" customFormat="1" ht="12.75">
      <c r="A378" s="1504"/>
      <c r="B378" s="1504"/>
      <c r="C378" s="1504"/>
      <c r="D378" s="1504"/>
      <c r="E378" s="1504"/>
      <c r="F378" s="1504"/>
      <c r="G378" s="1503"/>
      <c r="H378" s="1504"/>
      <c r="I378" s="1504"/>
      <c r="J378" s="1504"/>
      <c r="K378" s="1504"/>
      <c r="L378" s="1504"/>
      <c r="M378" s="1504"/>
      <c r="N378" s="1504"/>
      <c r="O378" s="1504"/>
      <c r="P378" s="1504"/>
      <c r="Q378" s="1504"/>
      <c r="R378" s="1504"/>
      <c r="S378" s="1504"/>
      <c r="U378" s="105"/>
    </row>
  </sheetData>
  <sheetProtection/>
  <mergeCells count="70">
    <mergeCell ref="Z97:AC97"/>
    <mergeCell ref="Z102:AC102"/>
    <mergeCell ref="AD115:AE115"/>
    <mergeCell ref="D217:F217"/>
    <mergeCell ref="H217:J217"/>
    <mergeCell ref="I218:J218"/>
    <mergeCell ref="N205:O205"/>
    <mergeCell ref="Q205:R205"/>
    <mergeCell ref="A196:S196"/>
    <mergeCell ref="A197:F197"/>
    <mergeCell ref="D219:F219"/>
    <mergeCell ref="G219:J219"/>
    <mergeCell ref="D218:F218"/>
    <mergeCell ref="A202:M202"/>
    <mergeCell ref="A203:M203"/>
    <mergeCell ref="A204:M204"/>
    <mergeCell ref="D216:F216"/>
    <mergeCell ref="H216:J216"/>
    <mergeCell ref="A198:F198"/>
    <mergeCell ref="A199:F199"/>
    <mergeCell ref="A200:M200"/>
    <mergeCell ref="A201:M201"/>
    <mergeCell ref="A90:F90"/>
    <mergeCell ref="A91:F91"/>
    <mergeCell ref="A94:S94"/>
    <mergeCell ref="A193:F193"/>
    <mergeCell ref="A194:F194"/>
    <mergeCell ref="A195:F195"/>
    <mergeCell ref="A93:S93"/>
    <mergeCell ref="A83:F83"/>
    <mergeCell ref="A84:S84"/>
    <mergeCell ref="A86:F86"/>
    <mergeCell ref="A87:F87"/>
    <mergeCell ref="A88:F88"/>
    <mergeCell ref="A89:F89"/>
    <mergeCell ref="A74:F74"/>
    <mergeCell ref="A75:F75"/>
    <mergeCell ref="A76:F76"/>
    <mergeCell ref="A77:S77"/>
    <mergeCell ref="A81:F81"/>
    <mergeCell ref="A82:F82"/>
    <mergeCell ref="A9:S9"/>
    <mergeCell ref="A10:S10"/>
    <mergeCell ref="A49:F49"/>
    <mergeCell ref="A50:F50"/>
    <mergeCell ref="A51:F51"/>
    <mergeCell ref="A52:S52"/>
    <mergeCell ref="Q4:S4"/>
    <mergeCell ref="E5:E7"/>
    <mergeCell ref="F5:F7"/>
    <mergeCell ref="N6:S6"/>
    <mergeCell ref="E8:F8"/>
    <mergeCell ref="M3:M7"/>
    <mergeCell ref="L4:L7"/>
    <mergeCell ref="D4:D7"/>
    <mergeCell ref="E4:F4"/>
    <mergeCell ref="I4:I7"/>
    <mergeCell ref="J4:J7"/>
    <mergeCell ref="K4:K7"/>
    <mergeCell ref="N4:P4"/>
    <mergeCell ref="A1:S1"/>
    <mergeCell ref="A2:A7"/>
    <mergeCell ref="B2:B7"/>
    <mergeCell ref="C2:F3"/>
    <mergeCell ref="G2:G7"/>
    <mergeCell ref="H2:M2"/>
    <mergeCell ref="N2:S3"/>
    <mergeCell ref="H3:H7"/>
    <mergeCell ref="I3:L3"/>
    <mergeCell ref="C4:C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0" r:id="rId1"/>
  <rowBreaks count="5" manualBreakCount="5">
    <brk id="38" max="19" man="1"/>
    <brk id="76" max="19" man="1"/>
    <brk id="115" max="19" man="1"/>
    <brk id="141" max="19" man="1"/>
    <brk id="17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0"/>
  <sheetViews>
    <sheetView view="pageBreakPreview" zoomScale="75" zoomScaleNormal="89" zoomScaleSheetLayoutView="75" zoomScalePageLayoutView="0" workbookViewId="0" topLeftCell="A155">
      <selection activeCell="S177" sqref="S177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1902" t="s">
        <v>376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4"/>
      <c r="U1" s="335"/>
      <c r="V1" s="335"/>
      <c r="W1" s="335"/>
      <c r="X1" s="335"/>
    </row>
    <row r="2" spans="1:20" ht="15.75" customHeight="1">
      <c r="A2" s="1888" t="s">
        <v>15</v>
      </c>
      <c r="B2" s="1883" t="s">
        <v>21</v>
      </c>
      <c r="C2" s="1893" t="s">
        <v>366</v>
      </c>
      <c r="D2" s="1894"/>
      <c r="E2" s="1894"/>
      <c r="F2" s="1895"/>
      <c r="G2" s="2353" t="s">
        <v>25</v>
      </c>
      <c r="H2" s="1912" t="s">
        <v>16</v>
      </c>
      <c r="I2" s="1913"/>
      <c r="J2" s="1913"/>
      <c r="K2" s="1913"/>
      <c r="L2" s="1913"/>
      <c r="M2" s="1914"/>
      <c r="N2" s="1893" t="s">
        <v>365</v>
      </c>
      <c r="O2" s="1894"/>
      <c r="P2" s="1894"/>
      <c r="Q2" s="1894"/>
      <c r="R2" s="1894"/>
      <c r="S2" s="1894"/>
      <c r="T2" s="1905"/>
    </row>
    <row r="3" spans="1:20" ht="21" customHeight="1">
      <c r="A3" s="1889"/>
      <c r="B3" s="1884"/>
      <c r="C3" s="1896"/>
      <c r="D3" s="1897"/>
      <c r="E3" s="1897"/>
      <c r="F3" s="1898"/>
      <c r="G3" s="2354"/>
      <c r="H3" s="1872" t="s">
        <v>17</v>
      </c>
      <c r="I3" s="1907" t="s">
        <v>18</v>
      </c>
      <c r="J3" s="1908"/>
      <c r="K3" s="1908"/>
      <c r="L3" s="1908"/>
      <c r="M3" s="1872" t="s">
        <v>104</v>
      </c>
      <c r="N3" s="1896"/>
      <c r="O3" s="1897"/>
      <c r="P3" s="1897"/>
      <c r="Q3" s="1897"/>
      <c r="R3" s="1897"/>
      <c r="S3" s="1897"/>
      <c r="T3" s="1906"/>
    </row>
    <row r="4" spans="1:20" ht="15.75">
      <c r="A4" s="1889"/>
      <c r="B4" s="1884"/>
      <c r="C4" s="1872" t="s">
        <v>42</v>
      </c>
      <c r="D4" s="1872" t="s">
        <v>43</v>
      </c>
      <c r="E4" s="1870" t="s">
        <v>82</v>
      </c>
      <c r="F4" s="1871"/>
      <c r="G4" s="2354"/>
      <c r="H4" s="1873"/>
      <c r="I4" s="1872" t="s">
        <v>26</v>
      </c>
      <c r="J4" s="1872" t="s">
        <v>30</v>
      </c>
      <c r="K4" s="1877" t="s">
        <v>31</v>
      </c>
      <c r="L4" s="1877" t="s">
        <v>32</v>
      </c>
      <c r="M4" s="1873"/>
      <c r="N4" s="1861" t="s">
        <v>338</v>
      </c>
      <c r="O4" s="1862"/>
      <c r="P4" s="1862"/>
      <c r="Q4" s="1882"/>
      <c r="R4" s="1861" t="s">
        <v>339</v>
      </c>
      <c r="S4" s="1862"/>
      <c r="T4" s="1863"/>
    </row>
    <row r="5" spans="1:20" ht="15.75">
      <c r="A5" s="1889"/>
      <c r="B5" s="1884"/>
      <c r="C5" s="1873"/>
      <c r="D5" s="1873"/>
      <c r="E5" s="1873" t="s">
        <v>83</v>
      </c>
      <c r="F5" s="1873" t="s">
        <v>84</v>
      </c>
      <c r="G5" s="2354"/>
      <c r="H5" s="1873"/>
      <c r="I5" s="1873"/>
      <c r="J5" s="1873"/>
      <c r="K5" s="1878"/>
      <c r="L5" s="1878"/>
      <c r="M5" s="1873"/>
      <c r="N5" s="67">
        <v>1</v>
      </c>
      <c r="O5" s="1875" t="s">
        <v>367</v>
      </c>
      <c r="P5" s="1876"/>
      <c r="Q5" s="3" t="s">
        <v>368</v>
      </c>
      <c r="R5" s="3">
        <v>3</v>
      </c>
      <c r="S5" s="5" t="s">
        <v>369</v>
      </c>
      <c r="T5" s="92" t="s">
        <v>370</v>
      </c>
    </row>
    <row r="6" spans="1:20" ht="15.75">
      <c r="A6" s="1889"/>
      <c r="B6" s="1884"/>
      <c r="C6" s="1873"/>
      <c r="D6" s="1873"/>
      <c r="E6" s="1891"/>
      <c r="F6" s="1891"/>
      <c r="G6" s="2354"/>
      <c r="H6" s="1873"/>
      <c r="I6" s="1873"/>
      <c r="J6" s="1873"/>
      <c r="K6" s="1878"/>
      <c r="L6" s="1878"/>
      <c r="M6" s="1873"/>
      <c r="N6" s="1861"/>
      <c r="O6" s="1862"/>
      <c r="P6" s="1862"/>
      <c r="Q6" s="1862"/>
      <c r="R6" s="1862"/>
      <c r="S6" s="1862"/>
      <c r="T6" s="1863"/>
    </row>
    <row r="7" spans="1:20" ht="26.25" customHeight="1" thickBot="1">
      <c r="A7" s="1890"/>
      <c r="B7" s="1885"/>
      <c r="C7" s="1874"/>
      <c r="D7" s="1874"/>
      <c r="E7" s="1892"/>
      <c r="F7" s="1892"/>
      <c r="G7" s="2355"/>
      <c r="H7" s="1874"/>
      <c r="I7" s="1874"/>
      <c r="J7" s="1874"/>
      <c r="K7" s="1879"/>
      <c r="L7" s="1879"/>
      <c r="M7" s="1874"/>
      <c r="N7" s="97">
        <v>15</v>
      </c>
      <c r="O7" s="1880">
        <v>9</v>
      </c>
      <c r="P7" s="188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1915">
        <v>5</v>
      </c>
      <c r="F8" s="191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1918" t="s">
        <v>45</v>
      </c>
      <c r="P8" s="191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1920" t="s">
        <v>174</v>
      </c>
      <c r="B9" s="1921"/>
      <c r="C9" s="1921"/>
      <c r="D9" s="1921"/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2"/>
    </row>
    <row r="10" spans="1:20" ht="20.25" thickBot="1">
      <c r="A10" s="1923" t="s">
        <v>86</v>
      </c>
      <c r="B10" s="1924"/>
      <c r="C10" s="1924"/>
      <c r="D10" s="1924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5"/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1407"/>
      <c r="N11" s="909"/>
      <c r="O11" s="2351"/>
      <c r="P11" s="2352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1408"/>
      <c r="N12" s="922"/>
      <c r="O12" s="2341"/>
      <c r="P12" s="2342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1408"/>
      <c r="N13" s="935" t="s">
        <v>274</v>
      </c>
      <c r="O13" s="2341" t="s">
        <v>274</v>
      </c>
      <c r="P13" s="2342"/>
      <c r="Q13" s="936" t="s">
        <v>274</v>
      </c>
      <c r="R13" s="937" t="s">
        <v>274</v>
      </c>
      <c r="S13" s="938" t="s">
        <v>274</v>
      </c>
      <c r="T13" s="931"/>
    </row>
    <row r="14" spans="1:24" s="921" customFormat="1" ht="15.75">
      <c r="A14" s="922"/>
      <c r="B14" s="934" t="s">
        <v>34</v>
      </c>
      <c r="C14" s="924"/>
      <c r="D14" s="939" t="s">
        <v>370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1234">
        <f>H14-I14</f>
        <v>29</v>
      </c>
      <c r="N14" s="922"/>
      <c r="O14" s="2341"/>
      <c r="P14" s="2342"/>
      <c r="Q14" s="931"/>
      <c r="R14" s="932"/>
      <c r="S14" s="933"/>
      <c r="T14" s="942">
        <v>2</v>
      </c>
      <c r="X14" s="943"/>
    </row>
    <row r="15" spans="1:24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27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1234"/>
      <c r="N15" s="922"/>
      <c r="O15" s="2341"/>
      <c r="P15" s="2342"/>
      <c r="Q15" s="931"/>
      <c r="R15" s="932"/>
      <c r="S15" s="933"/>
      <c r="T15" s="931"/>
      <c r="X15" s="946"/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27">
        <v>3</v>
      </c>
      <c r="H16" s="928">
        <f t="shared" si="0"/>
        <v>90</v>
      </c>
      <c r="I16" s="949"/>
      <c r="J16" s="950"/>
      <c r="K16" s="924"/>
      <c r="L16" s="925"/>
      <c r="M16" s="1234"/>
      <c r="N16" s="922"/>
      <c r="O16" s="2341"/>
      <c r="P16" s="2342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27">
        <v>2</v>
      </c>
      <c r="H17" s="928">
        <f t="shared" si="0"/>
        <v>60</v>
      </c>
      <c r="I17" s="949"/>
      <c r="J17" s="950"/>
      <c r="K17" s="924"/>
      <c r="L17" s="925"/>
      <c r="M17" s="1234"/>
      <c r="N17" s="922"/>
      <c r="O17" s="2341"/>
      <c r="P17" s="2342"/>
      <c r="Q17" s="931"/>
      <c r="R17" s="932"/>
      <c r="S17" s="933"/>
      <c r="T17" s="931"/>
    </row>
    <row r="18" spans="1:20" s="921" customFormat="1" ht="15.75">
      <c r="A18" s="947" t="s">
        <v>106</v>
      </c>
      <c r="B18" s="951" t="s">
        <v>34</v>
      </c>
      <c r="C18" s="924"/>
      <c r="D18" s="924" t="s">
        <v>367</v>
      </c>
      <c r="E18" s="926"/>
      <c r="F18" s="926"/>
      <c r="G18" s="927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1234">
        <v>20</v>
      </c>
      <c r="N18" s="922"/>
      <c r="O18" s="2348">
        <v>1</v>
      </c>
      <c r="P18" s="2342"/>
      <c r="Q18" s="931"/>
      <c r="R18" s="932"/>
      <c r="S18" s="933"/>
      <c r="T18" s="931"/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27">
        <v>4</v>
      </c>
      <c r="H19" s="928">
        <f t="shared" si="0"/>
        <v>120</v>
      </c>
      <c r="I19" s="924"/>
      <c r="J19" s="925"/>
      <c r="K19" s="924"/>
      <c r="L19" s="925"/>
      <c r="M19" s="1234"/>
      <c r="N19" s="922"/>
      <c r="O19" s="2341"/>
      <c r="P19" s="2342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1348">
        <f>G21+G22</f>
        <v>4.5</v>
      </c>
      <c r="H20" s="928">
        <f t="shared" si="0"/>
        <v>135</v>
      </c>
      <c r="I20" s="955"/>
      <c r="J20" s="958"/>
      <c r="K20" s="955"/>
      <c r="L20" s="958"/>
      <c r="M20" s="1409"/>
      <c r="N20" s="954"/>
      <c r="O20" s="2341"/>
      <c r="P20" s="234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1348">
        <v>3</v>
      </c>
      <c r="H21" s="928">
        <f t="shared" si="0"/>
        <v>90</v>
      </c>
      <c r="I21" s="955"/>
      <c r="J21" s="958"/>
      <c r="K21" s="955"/>
      <c r="L21" s="958"/>
      <c r="M21" s="1409"/>
      <c r="N21" s="954"/>
      <c r="O21" s="2341"/>
      <c r="P21" s="2342"/>
      <c r="Q21" s="960"/>
      <c r="R21" s="961"/>
      <c r="S21" s="962"/>
      <c r="T21" s="960"/>
    </row>
    <row r="22" spans="1:20" s="921" customFormat="1" ht="15.75">
      <c r="A22" s="954" t="s">
        <v>94</v>
      </c>
      <c r="B22" s="1399" t="s">
        <v>34</v>
      </c>
      <c r="C22" s="955">
        <v>1</v>
      </c>
      <c r="D22" s="955"/>
      <c r="E22" s="956"/>
      <c r="F22" s="956"/>
      <c r="G22" s="1348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1409">
        <v>30</v>
      </c>
      <c r="N22" s="968">
        <v>1</v>
      </c>
      <c r="O22" s="2343"/>
      <c r="P22" s="2344"/>
      <c r="Q22" s="960"/>
      <c r="R22" s="961"/>
      <c r="S22" s="962"/>
      <c r="T22" s="960"/>
    </row>
    <row r="23" spans="1:20" s="921" customFormat="1" ht="32.25" thickBot="1">
      <c r="A23" s="922" t="s">
        <v>108</v>
      </c>
      <c r="B23" s="1400" t="s">
        <v>335</v>
      </c>
      <c r="C23" s="924" t="s">
        <v>95</v>
      </c>
      <c r="D23" s="924"/>
      <c r="E23" s="926"/>
      <c r="F23" s="926"/>
      <c r="G23" s="1348">
        <v>3.5</v>
      </c>
      <c r="H23" s="966">
        <f t="shared" si="0"/>
        <v>105</v>
      </c>
      <c r="I23" s="955"/>
      <c r="J23" s="967"/>
      <c r="K23" s="955"/>
      <c r="L23" s="958"/>
      <c r="M23" s="1409"/>
      <c r="N23" s="963"/>
      <c r="O23" s="983"/>
      <c r="P23" s="983"/>
      <c r="Q23" s="987"/>
      <c r="R23" s="961"/>
      <c r="S23" s="962"/>
      <c r="T23" s="962"/>
    </row>
    <row r="24" spans="1:20" s="921" customFormat="1" ht="15.75" customHeight="1">
      <c r="A24" s="2271" t="s">
        <v>134</v>
      </c>
      <c r="B24" s="2272"/>
      <c r="C24" s="2272"/>
      <c r="D24" s="2272"/>
      <c r="E24" s="2272"/>
      <c r="F24" s="2345"/>
      <c r="G24" s="1181">
        <f>SUM(G25+G26)</f>
        <v>30.5</v>
      </c>
      <c r="H24" s="1401">
        <f>SUM(H25+H26)</f>
        <v>915</v>
      </c>
      <c r="I24" s="1372"/>
      <c r="J24" s="1372"/>
      <c r="K24" s="1372"/>
      <c r="L24" s="1372"/>
      <c r="M24" s="1372"/>
      <c r="N24" s="1402"/>
      <c r="O24" s="2346"/>
      <c r="P24" s="2347"/>
      <c r="Q24" s="1403"/>
      <c r="R24" s="1404"/>
      <c r="S24" s="1405"/>
      <c r="T24" s="1406"/>
    </row>
    <row r="25" spans="1:20" s="921" customFormat="1" ht="16.5" customHeight="1" thickBot="1">
      <c r="A25" s="2266" t="s">
        <v>64</v>
      </c>
      <c r="B25" s="2267"/>
      <c r="C25" s="2267"/>
      <c r="D25" s="2267"/>
      <c r="E25" s="2267"/>
      <c r="F25" s="2349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350"/>
      <c r="P25" s="2350"/>
      <c r="Q25" s="986"/>
      <c r="R25" s="963"/>
      <c r="S25" s="983"/>
      <c r="T25" s="987"/>
    </row>
    <row r="26" spans="1:22" ht="16.5" customHeight="1" thickBot="1">
      <c r="A26" s="1836" t="s">
        <v>103</v>
      </c>
      <c r="B26" s="1837"/>
      <c r="C26" s="1837"/>
      <c r="D26" s="1837"/>
      <c r="E26" s="1837"/>
      <c r="F26" s="1838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797" t="s">
        <v>122</v>
      </c>
      <c r="P26" s="1797"/>
      <c r="Q26" s="94" t="s">
        <v>52</v>
      </c>
      <c r="R26" s="84"/>
      <c r="S26" s="30"/>
      <c r="T26" s="94" t="s">
        <v>52</v>
      </c>
      <c r="V26" s="921"/>
    </row>
    <row r="27" spans="1:20" ht="16.5" customHeight="1">
      <c r="A27" s="1808"/>
      <c r="B27" s="180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1859"/>
      <c r="P27" s="1860"/>
      <c r="Q27" s="629"/>
      <c r="R27" s="625"/>
      <c r="S27" s="626"/>
      <c r="T27" s="95"/>
    </row>
    <row r="28" spans="1:20" s="921" customFormat="1" ht="24" customHeight="1">
      <c r="A28" s="988" t="s">
        <v>108</v>
      </c>
      <c r="B28" s="989" t="s">
        <v>107</v>
      </c>
      <c r="C28" s="990"/>
      <c r="D28" s="991" t="s">
        <v>371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</row>
    <row r="29" spans="1:22" s="347" customFormat="1" ht="32.25" customHeight="1">
      <c r="A29" s="618"/>
      <c r="B29" s="621" t="s">
        <v>107</v>
      </c>
      <c r="C29" s="620"/>
      <c r="D29" s="288" t="s">
        <v>372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/>
    </row>
    <row r="30" spans="1:20" s="348" customFormat="1" ht="24" customHeight="1">
      <c r="A30" s="1864" t="s">
        <v>318</v>
      </c>
      <c r="B30" s="2336"/>
      <c r="C30" s="2337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2338"/>
      <c r="B31" s="2339"/>
      <c r="C31" s="2340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1856"/>
      <c r="P31" s="1857"/>
      <c r="Q31" s="631"/>
      <c r="R31" s="627"/>
      <c r="S31" s="628"/>
      <c r="T31" s="90"/>
    </row>
    <row r="32" spans="1:20" ht="16.5" thickBot="1">
      <c r="A32" s="1848" t="s">
        <v>96</v>
      </c>
      <c r="B32" s="1849"/>
      <c r="C32" s="1849"/>
      <c r="D32" s="1849"/>
      <c r="E32" s="1849"/>
      <c r="F32" s="1849"/>
      <c r="G32" s="1849"/>
      <c r="H32" s="1849"/>
      <c r="I32" s="1849"/>
      <c r="J32" s="1849"/>
      <c r="K32" s="1850"/>
      <c r="L32" s="1850"/>
      <c r="M32" s="1850"/>
      <c r="N32" s="1849"/>
      <c r="O32" s="1849"/>
      <c r="P32" s="1849"/>
      <c r="Q32" s="1849"/>
      <c r="R32" s="1850"/>
      <c r="S32" s="1850"/>
      <c r="T32" s="1851"/>
    </row>
    <row r="33" spans="1:20" ht="15.75">
      <c r="A33" s="242" t="s">
        <v>97</v>
      </c>
      <c r="B33" s="243" t="s">
        <v>265</v>
      </c>
      <c r="C33" s="251"/>
      <c r="D33" s="251"/>
      <c r="E33" s="246"/>
      <c r="F33" s="247"/>
      <c r="G33" s="1349">
        <f>G34+G35</f>
        <v>16</v>
      </c>
      <c r="H33" s="249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015"/>
      <c r="P33" s="2015"/>
      <c r="Q33" s="636"/>
      <c r="R33" s="256"/>
      <c r="S33" s="254"/>
      <c r="T33" s="255"/>
    </row>
    <row r="34" spans="1:20" ht="15.75">
      <c r="A34" s="1350"/>
      <c r="B34" s="15" t="s">
        <v>33</v>
      </c>
      <c r="C34" s="352"/>
      <c r="D34" s="352"/>
      <c r="E34" s="1351"/>
      <c r="F34" s="606"/>
      <c r="G34" s="1198">
        <v>8</v>
      </c>
      <c r="H34" s="267">
        <f t="shared" si="1"/>
        <v>240</v>
      </c>
      <c r="I34" s="354"/>
      <c r="J34" s="352"/>
      <c r="K34" s="354"/>
      <c r="L34" s="352"/>
      <c r="M34" s="355"/>
      <c r="N34" s="356"/>
      <c r="O34" s="1806"/>
      <c r="P34" s="1806"/>
      <c r="Q34" s="358"/>
      <c r="R34" s="359"/>
      <c r="S34" s="357"/>
      <c r="T34" s="358"/>
    </row>
    <row r="35" spans="1:24" ht="15.75">
      <c r="A35" s="5" t="s">
        <v>306</v>
      </c>
      <c r="B35" s="337" t="s">
        <v>34</v>
      </c>
      <c r="C35" s="352" t="s">
        <v>105</v>
      </c>
      <c r="D35" s="352"/>
      <c r="E35" s="57"/>
      <c r="F35" s="606"/>
      <c r="G35" s="927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806"/>
      <c r="P35" s="1806"/>
      <c r="Q35" s="358"/>
      <c r="R35" s="359"/>
      <c r="S35" s="357"/>
      <c r="T35" s="358"/>
      <c r="X35" s="865"/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352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X36" s="865"/>
    </row>
    <row r="37" spans="1:24" ht="15.75">
      <c r="A37" s="282"/>
      <c r="B37" s="291" t="s">
        <v>33</v>
      </c>
      <c r="C37" s="365"/>
      <c r="D37" s="365"/>
      <c r="E37" s="365"/>
      <c r="F37" s="365"/>
      <c r="G37" s="1353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/>
    </row>
    <row r="38" spans="1:20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354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972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1810"/>
      <c r="P39" s="181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27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806"/>
      <c r="P40" s="180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606"/>
      <c r="G41" s="1267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806"/>
      <c r="P41" s="1806"/>
      <c r="Q41" s="358"/>
      <c r="R41" s="359"/>
      <c r="S41" s="357"/>
      <c r="T41" s="358"/>
    </row>
    <row r="42" spans="1:20" ht="15.75">
      <c r="A42" s="20" t="s">
        <v>308</v>
      </c>
      <c r="B42" s="337" t="s">
        <v>34</v>
      </c>
      <c r="C42" s="268" t="s">
        <v>367</v>
      </c>
      <c r="D42" s="268"/>
      <c r="E42" s="57"/>
      <c r="F42" s="606"/>
      <c r="G42" s="1267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806">
        <v>5</v>
      </c>
      <c r="P42" s="1806"/>
      <c r="Q42" s="358"/>
      <c r="R42" s="359"/>
      <c r="S42" s="161"/>
      <c r="T42" s="358"/>
    </row>
    <row r="43" spans="1:21" s="644" customFormat="1" ht="15.75">
      <c r="A43" s="377" t="s">
        <v>123</v>
      </c>
      <c r="B43" s="369" t="s">
        <v>177</v>
      </c>
      <c r="C43" s="1355"/>
      <c r="D43" s="374"/>
      <c r="E43" s="371"/>
      <c r="F43" s="372"/>
      <c r="G43" s="927">
        <f>G44+G45</f>
        <v>6.5</v>
      </c>
      <c r="H43" s="267">
        <f t="shared" si="1"/>
        <v>195</v>
      </c>
      <c r="I43" s="378"/>
      <c r="J43" s="379"/>
      <c r="K43" s="378"/>
      <c r="L43" s="379"/>
      <c r="M43" s="355"/>
      <c r="N43" s="356"/>
      <c r="O43" s="1806"/>
      <c r="P43" s="1806"/>
      <c r="Q43" s="358"/>
      <c r="R43" s="359"/>
      <c r="S43" s="357"/>
      <c r="T43" s="358"/>
      <c r="U43" s="644">
        <f aca="true" t="shared" si="2" ref="U43:U48">M43/H43</f>
        <v>0</v>
      </c>
    </row>
    <row r="44" spans="1:21" s="644" customFormat="1" ht="15.75">
      <c r="A44" s="380"/>
      <c r="B44" s="15" t="s">
        <v>33</v>
      </c>
      <c r="C44" s="381"/>
      <c r="D44" s="376"/>
      <c r="E44" s="57"/>
      <c r="F44" s="606"/>
      <c r="G44" s="1267">
        <v>3</v>
      </c>
      <c r="H44" s="267">
        <f t="shared" si="1"/>
        <v>90</v>
      </c>
      <c r="I44" s="354"/>
      <c r="J44" s="352"/>
      <c r="K44" s="354"/>
      <c r="L44" s="352"/>
      <c r="M44" s="355"/>
      <c r="N44" s="356"/>
      <c r="O44" s="1806"/>
      <c r="P44" s="1806"/>
      <c r="Q44" s="358"/>
      <c r="R44" s="359"/>
      <c r="S44" s="357"/>
      <c r="T44" s="358"/>
      <c r="U44" s="644">
        <f t="shared" si="2"/>
        <v>0</v>
      </c>
    </row>
    <row r="45" spans="1:21" s="644" customFormat="1" ht="16.5" thickBot="1">
      <c r="A45" s="380" t="s">
        <v>309</v>
      </c>
      <c r="B45" s="337" t="s">
        <v>34</v>
      </c>
      <c r="C45" s="381">
        <v>1</v>
      </c>
      <c r="D45" s="376"/>
      <c r="E45" s="57"/>
      <c r="F45" s="606"/>
      <c r="G45" s="1267">
        <v>3.5</v>
      </c>
      <c r="H45" s="267">
        <f t="shared" si="1"/>
        <v>105</v>
      </c>
      <c r="I45" s="360">
        <f>J45+K45</f>
        <v>45</v>
      </c>
      <c r="J45" s="268">
        <v>15</v>
      </c>
      <c r="K45" s="268">
        <v>30</v>
      </c>
      <c r="L45" s="352"/>
      <c r="M45" s="355">
        <f>H45-I45</f>
        <v>60</v>
      </c>
      <c r="N45" s="419">
        <f>I45/15</f>
        <v>3</v>
      </c>
      <c r="O45" s="1835"/>
      <c r="P45" s="1835"/>
      <c r="Q45" s="421"/>
      <c r="R45" s="359"/>
      <c r="S45" s="357"/>
      <c r="T45" s="358"/>
      <c r="U45" s="644">
        <f t="shared" si="2"/>
        <v>0.5714285714285714</v>
      </c>
    </row>
    <row r="46" spans="1:21" ht="31.5">
      <c r="A46" s="377" t="s">
        <v>310</v>
      </c>
      <c r="B46" s="369" t="s">
        <v>65</v>
      </c>
      <c r="C46" s="1355"/>
      <c r="D46" s="374"/>
      <c r="E46" s="371"/>
      <c r="F46" s="372"/>
      <c r="G46" s="927">
        <f>G47+G48</f>
        <v>7</v>
      </c>
      <c r="H46" s="267">
        <f t="shared" si="1"/>
        <v>210</v>
      </c>
      <c r="I46" s="378"/>
      <c r="J46" s="379"/>
      <c r="K46" s="267"/>
      <c r="L46" s="379"/>
      <c r="M46" s="258"/>
      <c r="N46" s="253"/>
      <c r="O46" s="1810"/>
      <c r="P46" s="181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15" t="s">
        <v>33</v>
      </c>
      <c r="C47" s="381"/>
      <c r="D47" s="376"/>
      <c r="E47" s="57"/>
      <c r="F47" s="606"/>
      <c r="G47" s="927">
        <v>4</v>
      </c>
      <c r="H47" s="267">
        <f t="shared" si="1"/>
        <v>120</v>
      </c>
      <c r="I47" s="354"/>
      <c r="J47" s="352"/>
      <c r="K47" s="5"/>
      <c r="L47" s="352"/>
      <c r="M47" s="258"/>
      <c r="N47" s="356"/>
      <c r="O47" s="1806"/>
      <c r="P47" s="1806"/>
      <c r="Q47" s="358"/>
      <c r="R47" s="359"/>
      <c r="S47" s="357"/>
      <c r="T47" s="358"/>
      <c r="U47" s="336">
        <f t="shared" si="2"/>
        <v>0</v>
      </c>
    </row>
    <row r="48" spans="1:21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606"/>
      <c r="G48" s="927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806"/>
      <c r="P48" s="1806"/>
      <c r="Q48" s="358"/>
      <c r="R48" s="359"/>
      <c r="S48" s="1356"/>
      <c r="T48" s="358"/>
      <c r="U48" s="336">
        <f t="shared" si="2"/>
        <v>0.6666666666666666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612"/>
      <c r="G49" s="972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1814"/>
      <c r="P49" s="181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612"/>
      <c r="G50" s="972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0" ht="19.5" customHeight="1">
      <c r="A51" s="380" t="s">
        <v>313</v>
      </c>
      <c r="B51" s="337" t="s">
        <v>34</v>
      </c>
      <c r="C51" s="384"/>
      <c r="D51" s="385" t="s">
        <v>368</v>
      </c>
      <c r="E51" s="386"/>
      <c r="F51" s="612"/>
      <c r="G51" s="972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27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806"/>
      <c r="P52" s="1806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67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806"/>
      <c r="P53" s="1806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67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806"/>
      <c r="P54" s="1806"/>
      <c r="Q54" s="399"/>
      <c r="R54" s="356"/>
      <c r="S54" s="400"/>
      <c r="T54" s="399"/>
      <c r="U54" s="336">
        <f t="shared" si="3"/>
        <v>0</v>
      </c>
    </row>
    <row r="55" spans="1:21" ht="15.75">
      <c r="A55" s="380" t="s">
        <v>315</v>
      </c>
      <c r="B55" s="337" t="s">
        <v>34</v>
      </c>
      <c r="C55" s="370" t="s">
        <v>369</v>
      </c>
      <c r="D55" s="352"/>
      <c r="E55" s="397"/>
      <c r="F55" s="397"/>
      <c r="G55" s="927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806"/>
      <c r="P55" s="1806"/>
      <c r="Q55" s="399"/>
      <c r="R55" s="356"/>
      <c r="S55" s="357">
        <f>I55/9</f>
        <v>2</v>
      </c>
      <c r="T55" s="399"/>
      <c r="U55" s="336">
        <f t="shared" si="3"/>
        <v>0.6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1811"/>
      <c r="P56" s="181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606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806"/>
      <c r="P57" s="1806"/>
      <c r="Q57" s="399"/>
      <c r="R57" s="410"/>
      <c r="S57" s="400"/>
      <c r="T57" s="399"/>
      <c r="U57" s="336">
        <f t="shared" si="3"/>
        <v>0</v>
      </c>
    </row>
    <row r="58" spans="1:21" s="921" customFormat="1" ht="15.75">
      <c r="A58" s="1191" t="s">
        <v>137</v>
      </c>
      <c r="B58" s="934" t="s">
        <v>34</v>
      </c>
      <c r="C58" s="1192"/>
      <c r="D58" s="1193" t="s">
        <v>368</v>
      </c>
      <c r="E58" s="1194"/>
      <c r="F58" s="1357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334"/>
      <c r="P58" s="2335"/>
      <c r="Q58" s="1200">
        <f>I58/9</f>
        <v>2</v>
      </c>
      <c r="R58" s="1201"/>
      <c r="S58" s="1202"/>
      <c r="T58" s="1203"/>
      <c r="U58" s="921">
        <f t="shared" si="3"/>
        <v>0.6</v>
      </c>
    </row>
    <row r="59" spans="1:21" s="921" customFormat="1" ht="15.75">
      <c r="A59" s="1358" t="s">
        <v>130</v>
      </c>
      <c r="B59" s="1359" t="s">
        <v>49</v>
      </c>
      <c r="C59" s="1239"/>
      <c r="D59" s="1239"/>
      <c r="E59" s="1360"/>
      <c r="F59" s="1361"/>
      <c r="G59" s="927">
        <v>11</v>
      </c>
      <c r="H59" s="1282">
        <f aca="true" t="shared" si="4" ref="H59:H67">G59*30</f>
        <v>330</v>
      </c>
      <c r="I59" s="1238"/>
      <c r="J59" s="1239"/>
      <c r="K59" s="1238"/>
      <c r="L59" s="1239"/>
      <c r="M59" s="1240"/>
      <c r="N59" s="1199"/>
      <c r="O59" s="2331"/>
      <c r="P59" s="2331"/>
      <c r="Q59" s="1200"/>
      <c r="R59" s="1201"/>
      <c r="S59" s="1231"/>
      <c r="T59" s="1200"/>
      <c r="U59" s="921">
        <f t="shared" si="3"/>
        <v>0</v>
      </c>
    </row>
    <row r="60" spans="1:21" s="921" customFormat="1" ht="15.75">
      <c r="A60" s="1191"/>
      <c r="B60" s="923" t="s">
        <v>33</v>
      </c>
      <c r="C60" s="1193"/>
      <c r="D60" s="1193"/>
      <c r="E60" s="926"/>
      <c r="F60" s="1357"/>
      <c r="G60" s="1267">
        <v>5</v>
      </c>
      <c r="H60" s="1282">
        <f t="shared" si="4"/>
        <v>150</v>
      </c>
      <c r="I60" s="1198"/>
      <c r="J60" s="1193"/>
      <c r="K60" s="1198"/>
      <c r="L60" s="1193"/>
      <c r="M60" s="1234"/>
      <c r="N60" s="1199"/>
      <c r="O60" s="2331"/>
      <c r="P60" s="2331"/>
      <c r="Q60" s="1200"/>
      <c r="R60" s="1201"/>
      <c r="S60" s="1231"/>
      <c r="T60" s="1200"/>
      <c r="U60" s="921">
        <f t="shared" si="3"/>
        <v>0</v>
      </c>
    </row>
    <row r="61" spans="1:21" s="921" customFormat="1" ht="15.75">
      <c r="A61" s="1191" t="s">
        <v>138</v>
      </c>
      <c r="B61" s="934" t="s">
        <v>34</v>
      </c>
      <c r="C61" s="1193" t="s">
        <v>105</v>
      </c>
      <c r="D61" s="1193"/>
      <c r="E61" s="926"/>
      <c r="F61" s="1357"/>
      <c r="G61" s="927">
        <v>6</v>
      </c>
      <c r="H61" s="1282">
        <f t="shared" si="4"/>
        <v>180</v>
      </c>
      <c r="I61" s="1193">
        <f>J61+K61+L61</f>
        <v>90</v>
      </c>
      <c r="J61" s="1192">
        <v>60</v>
      </c>
      <c r="K61" s="1198">
        <v>15</v>
      </c>
      <c r="L61" s="1192">
        <v>15</v>
      </c>
      <c r="M61" s="1234">
        <f>H61-I61</f>
        <v>90</v>
      </c>
      <c r="N61" s="1199">
        <f>I61/15</f>
        <v>6</v>
      </c>
      <c r="O61" s="2331"/>
      <c r="P61" s="2331"/>
      <c r="Q61" s="1200"/>
      <c r="R61" s="1201"/>
      <c r="S61" s="1231"/>
      <c r="T61" s="1200"/>
      <c r="U61" s="921">
        <f t="shared" si="3"/>
        <v>0.5</v>
      </c>
    </row>
    <row r="62" spans="1:20" s="921" customFormat="1" ht="31.5">
      <c r="A62" s="1362" t="s">
        <v>131</v>
      </c>
      <c r="B62" s="951" t="s">
        <v>267</v>
      </c>
      <c r="C62" s="924"/>
      <c r="D62" s="924"/>
      <c r="E62" s="924"/>
      <c r="F62" s="1135"/>
      <c r="G62" s="1267">
        <f>G63+G64</f>
        <v>5</v>
      </c>
      <c r="H62" s="1363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947"/>
      <c r="B63" s="1364" t="s">
        <v>33</v>
      </c>
      <c r="C63" s="924"/>
      <c r="D63" s="924"/>
      <c r="E63" s="924"/>
      <c r="F63" s="1135"/>
      <c r="G63" s="1267">
        <v>1.5</v>
      </c>
      <c r="H63" s="1363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0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097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</row>
    <row r="65" spans="1:21" s="921" customFormat="1" ht="15.75">
      <c r="A65" s="1358" t="s">
        <v>302</v>
      </c>
      <c r="B65" s="1359" t="s">
        <v>50</v>
      </c>
      <c r="C65" s="1365"/>
      <c r="D65" s="1239"/>
      <c r="E65" s="1366"/>
      <c r="F65" s="1361"/>
      <c r="G65" s="1367">
        <f>G67+G66</f>
        <v>7</v>
      </c>
      <c r="H65" s="1282">
        <f t="shared" si="4"/>
        <v>210</v>
      </c>
      <c r="I65" s="1238"/>
      <c r="J65" s="1239"/>
      <c r="K65" s="1238"/>
      <c r="L65" s="1239"/>
      <c r="M65" s="1240"/>
      <c r="N65" s="1241"/>
      <c r="O65" s="2332"/>
      <c r="P65" s="2332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191"/>
      <c r="B66" s="923" t="s">
        <v>33</v>
      </c>
      <c r="C66" s="1192"/>
      <c r="D66" s="1193"/>
      <c r="E66" s="926"/>
      <c r="F66" s="1357"/>
      <c r="G66" s="1267">
        <v>2</v>
      </c>
      <c r="H66" s="1282">
        <f t="shared" si="4"/>
        <v>60</v>
      </c>
      <c r="I66" s="1198"/>
      <c r="J66" s="1193"/>
      <c r="K66" s="1198"/>
      <c r="L66" s="1193"/>
      <c r="M66" s="1234"/>
      <c r="N66" s="1199"/>
      <c r="O66" s="2331"/>
      <c r="P66" s="2331"/>
      <c r="Q66" s="1200"/>
      <c r="R66" s="1201"/>
      <c r="S66" s="1231"/>
      <c r="T66" s="1200"/>
      <c r="U66" s="921">
        <f t="shared" si="3"/>
        <v>0</v>
      </c>
    </row>
    <row r="67" spans="1:21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368"/>
      <c r="G67" s="1369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333"/>
      <c r="P67" s="2333"/>
      <c r="Q67" s="1253"/>
      <c r="R67" s="1254"/>
      <c r="S67" s="1255"/>
      <c r="T67" s="1253"/>
      <c r="U67" s="921">
        <f t="shared" si="3"/>
        <v>0.5</v>
      </c>
    </row>
    <row r="68" spans="1:22" ht="16.5" thickBot="1">
      <c r="A68" s="1938" t="s">
        <v>135</v>
      </c>
      <c r="B68" s="1939"/>
      <c r="C68" s="1939"/>
      <c r="D68" s="1939"/>
      <c r="E68" s="1939"/>
      <c r="F68" s="194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020"/>
      <c r="P68" s="2020"/>
      <c r="Q68" s="427"/>
      <c r="R68" s="428"/>
      <c r="S68" s="429"/>
      <c r="T68" s="430"/>
      <c r="U68" s="336">
        <f t="shared" si="3"/>
        <v>0</v>
      </c>
      <c r="V68" s="921"/>
    </row>
    <row r="69" spans="1:22" ht="16.5" thickBot="1">
      <c r="A69" s="1833" t="s">
        <v>55</v>
      </c>
      <c r="B69" s="1834"/>
      <c r="C69" s="1834"/>
      <c r="D69" s="1834"/>
      <c r="E69" s="1834"/>
      <c r="F69" s="183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1847"/>
      <c r="P69" s="1847"/>
      <c r="Q69" s="434"/>
      <c r="R69" s="434"/>
      <c r="S69" s="434"/>
      <c r="T69" s="435"/>
      <c r="U69" s="336">
        <f t="shared" si="3"/>
        <v>0</v>
      </c>
      <c r="V69" s="921"/>
    </row>
    <row r="70" spans="1:22" ht="16.5" thickBot="1">
      <c r="A70" s="1819" t="s">
        <v>110</v>
      </c>
      <c r="B70" s="1820"/>
      <c r="C70" s="1820"/>
      <c r="D70" s="1820"/>
      <c r="E70" s="1820"/>
      <c r="F70" s="1821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1845">
        <f>SUM(O33:P67)</f>
        <v>5</v>
      </c>
      <c r="P70" s="232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/>
    </row>
    <row r="71" spans="1:20" ht="16.5" thickBot="1">
      <c r="A71" s="1822"/>
      <c r="B71" s="2329"/>
      <c r="C71" s="2329"/>
      <c r="D71" s="2329"/>
      <c r="E71" s="2329"/>
      <c r="F71" s="2329"/>
      <c r="G71" s="2329"/>
      <c r="H71" s="2329"/>
      <c r="I71" s="2329"/>
      <c r="J71" s="2329"/>
      <c r="K71" s="2329"/>
      <c r="L71" s="2329"/>
      <c r="M71" s="2329"/>
      <c r="N71" s="2329"/>
      <c r="O71" s="2329"/>
      <c r="P71" s="2329"/>
      <c r="Q71" s="2329"/>
      <c r="R71" s="2329"/>
      <c r="S71" s="2329"/>
      <c r="T71" s="2330"/>
    </row>
    <row r="72" spans="1:21" ht="22.5" customHeight="1" thickBot="1">
      <c r="A72" s="1825" t="s">
        <v>102</v>
      </c>
      <c r="B72" s="1826"/>
      <c r="C72" s="1826"/>
      <c r="D72" s="1826"/>
      <c r="E72" s="1826"/>
      <c r="F72" s="1826"/>
      <c r="G72" s="1826"/>
      <c r="H72" s="1826"/>
      <c r="I72" s="1826"/>
      <c r="J72" s="1826"/>
      <c r="K72" s="1826"/>
      <c r="L72" s="1826"/>
      <c r="M72" s="1826"/>
      <c r="N72" s="1826"/>
      <c r="O72" s="1826"/>
      <c r="P72" s="1826"/>
      <c r="Q72" s="1826"/>
      <c r="R72" s="1826"/>
      <c r="S72" s="1826"/>
      <c r="T72" s="1827"/>
      <c r="U72" s="336" t="e">
        <f>M72/H72</f>
        <v>#DIV/0!</v>
      </c>
    </row>
    <row r="73" spans="1:21" ht="15.75" customHeight="1" thickBot="1">
      <c r="A73" s="1828" t="s">
        <v>264</v>
      </c>
      <c r="B73" s="1829"/>
      <c r="C73" s="1829"/>
      <c r="D73" s="1829"/>
      <c r="E73" s="1829"/>
      <c r="F73" s="1829"/>
      <c r="G73" s="1829"/>
      <c r="H73" s="1829"/>
      <c r="I73" s="1829"/>
      <c r="J73" s="1829"/>
      <c r="K73" s="1829"/>
      <c r="L73" s="1829"/>
      <c r="M73" s="1829"/>
      <c r="N73" s="1829"/>
      <c r="O73" s="1829"/>
      <c r="P73" s="1829"/>
      <c r="Q73" s="1829"/>
      <c r="R73" s="1829"/>
      <c r="S73" s="1829"/>
      <c r="T73" s="1830"/>
      <c r="U73" s="336" t="e">
        <f>M73/H73</f>
        <v>#DIV/0!</v>
      </c>
    </row>
    <row r="74" spans="1:20" ht="21.75" customHeight="1">
      <c r="A74" s="1816" t="s">
        <v>268</v>
      </c>
      <c r="B74" s="2327"/>
      <c r="C74" s="2327"/>
      <c r="D74" s="2327"/>
      <c r="E74" s="2327"/>
      <c r="F74" s="2327"/>
      <c r="G74" s="2327"/>
      <c r="H74" s="2327"/>
      <c r="I74" s="2327"/>
      <c r="J74" s="2327"/>
      <c r="K74" s="2327"/>
      <c r="L74" s="2327"/>
      <c r="M74" s="2327"/>
      <c r="N74" s="2327"/>
      <c r="O74" s="2327"/>
      <c r="P74" s="2327"/>
      <c r="Q74" s="2327"/>
      <c r="R74" s="2327"/>
      <c r="S74" s="2327"/>
      <c r="T74" s="2328"/>
    </row>
    <row r="75" spans="1:24" ht="30" customHeight="1">
      <c r="A75" s="6" t="s">
        <v>276</v>
      </c>
      <c r="B75" s="275" t="s">
        <v>63</v>
      </c>
      <c r="C75" s="370"/>
      <c r="D75" s="379"/>
      <c r="E75" s="403"/>
      <c r="F75" s="372"/>
      <c r="G75" s="136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806"/>
      <c r="P75" s="1806"/>
      <c r="Q75" s="399"/>
      <c r="R75" s="410"/>
      <c r="S75" s="357"/>
      <c r="T75" s="399"/>
      <c r="X75" s="865"/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3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1814"/>
      <c r="P76" s="1815"/>
      <c r="Q76" s="399"/>
      <c r="R76" s="410"/>
      <c r="S76" s="357"/>
      <c r="T76" s="399"/>
      <c r="X76" s="865"/>
    </row>
    <row r="77" spans="1:20" ht="21.75" customHeight="1">
      <c r="A77" s="13" t="s">
        <v>277</v>
      </c>
      <c r="B77" s="337" t="s">
        <v>34</v>
      </c>
      <c r="C77" s="268" t="s">
        <v>368</v>
      </c>
      <c r="D77" s="352"/>
      <c r="E77" s="409"/>
      <c r="F77" s="409"/>
      <c r="G77" s="136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1814"/>
      <c r="P77" s="1815"/>
      <c r="Q77" s="358">
        <f>I77/9</f>
        <v>5</v>
      </c>
      <c r="R77" s="410"/>
      <c r="S77" s="357"/>
      <c r="T77" s="399"/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3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1946"/>
      <c r="P78" s="194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3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452"/>
      <c r="S79" s="450"/>
      <c r="T79" s="451"/>
    </row>
    <row r="80" spans="1:22" ht="16.5" thickBot="1">
      <c r="A80" s="389" t="s">
        <v>279</v>
      </c>
      <c r="B80" s="337" t="s">
        <v>34</v>
      </c>
      <c r="C80" s="439"/>
      <c r="D80" s="440" t="s">
        <v>367</v>
      </c>
      <c r="E80" s="441"/>
      <c r="F80" s="441"/>
      <c r="G80" s="13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1383">
        <f>M80/H80</f>
        <v>0.55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3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021"/>
      <c r="P81" s="202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67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1807"/>
      <c r="P82" s="1807"/>
      <c r="Q82" s="465"/>
      <c r="R82" s="466"/>
      <c r="S82" s="398"/>
      <c r="T82" s="465"/>
    </row>
    <row r="83" spans="1:20" ht="15.75">
      <c r="A83" s="389" t="s">
        <v>281</v>
      </c>
      <c r="B83" s="337" t="s">
        <v>34</v>
      </c>
      <c r="C83" s="268" t="s">
        <v>368</v>
      </c>
      <c r="D83" s="352"/>
      <c r="E83" s="409"/>
      <c r="F83" s="606"/>
      <c r="G83" s="1196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1854"/>
      <c r="P83" s="1855"/>
      <c r="Q83" s="92">
        <f>I83/9</f>
        <v>5</v>
      </c>
      <c r="R83" s="50"/>
      <c r="S83" s="398"/>
      <c r="T83" s="465"/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27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1806"/>
      <c r="P84" s="180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67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1814"/>
      <c r="P85" s="1815"/>
      <c r="Q85" s="399"/>
      <c r="R85" s="359"/>
      <c r="S85" s="400"/>
      <c r="T85" s="399"/>
    </row>
    <row r="86" spans="1:20" ht="15.75">
      <c r="A86" s="389" t="s">
        <v>321</v>
      </c>
      <c r="B86" s="337" t="s">
        <v>34</v>
      </c>
      <c r="C86" s="268" t="s">
        <v>367</v>
      </c>
      <c r="D86" s="352"/>
      <c r="E86" s="409"/>
      <c r="F86" s="409"/>
      <c r="G86" s="927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1814">
        <v>5</v>
      </c>
      <c r="P86" s="1815"/>
      <c r="Q86" s="467"/>
      <c r="R86" s="359"/>
      <c r="S86" s="400"/>
      <c r="T86" s="399"/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806"/>
      <c r="P87" s="180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1806"/>
      <c r="P88" s="1806"/>
      <c r="Q88" s="399"/>
      <c r="R88" s="410"/>
      <c r="S88" s="400"/>
      <c r="T88" s="399"/>
    </row>
    <row r="89" spans="1:20" ht="15.75">
      <c r="A89" s="389" t="s">
        <v>284</v>
      </c>
      <c r="B89" s="337" t="s">
        <v>34</v>
      </c>
      <c r="C89" s="352"/>
      <c r="D89" s="352" t="s">
        <v>367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1806">
        <f>I89/9</f>
        <v>4</v>
      </c>
      <c r="P89" s="1806"/>
      <c r="Q89" s="399"/>
      <c r="R89" s="410"/>
      <c r="S89" s="400"/>
      <c r="T89" s="399"/>
    </row>
    <row r="90" spans="1:22" ht="16.5" thickBot="1">
      <c r="A90" s="1801" t="s">
        <v>261</v>
      </c>
      <c r="B90" s="1802"/>
      <c r="C90" s="1802"/>
      <c r="D90" s="1802"/>
      <c r="E90" s="1802"/>
      <c r="F90" s="1802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/>
    </row>
    <row r="91" spans="1:22" ht="16.5" thickBot="1">
      <c r="A91" s="1822" t="s">
        <v>329</v>
      </c>
      <c r="B91" s="1929"/>
      <c r="C91" s="1929"/>
      <c r="D91" s="1929"/>
      <c r="E91" s="1929"/>
      <c r="F91" s="1929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/>
    </row>
    <row r="92" spans="1:22" ht="16.5" thickBot="1">
      <c r="A92" s="1931" t="s">
        <v>260</v>
      </c>
      <c r="B92" s="1932"/>
      <c r="C92" s="1932"/>
      <c r="D92" s="1932"/>
      <c r="E92" s="1932"/>
      <c r="F92" s="1932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/>
    </row>
    <row r="93" spans="1:20" ht="16.5" thickBot="1">
      <c r="A93" s="1833"/>
      <c r="B93" s="2322"/>
      <c r="C93" s="2322"/>
      <c r="D93" s="2322"/>
      <c r="E93" s="2322"/>
      <c r="F93" s="2322"/>
      <c r="G93" s="2322"/>
      <c r="H93" s="2322"/>
      <c r="I93" s="2322"/>
      <c r="J93" s="2322"/>
      <c r="K93" s="2322"/>
      <c r="L93" s="2322"/>
      <c r="M93" s="2322"/>
      <c r="N93" s="2322"/>
      <c r="O93" s="2322"/>
      <c r="P93" s="2322"/>
      <c r="Q93" s="2322"/>
      <c r="R93" s="2322"/>
      <c r="S93" s="2322"/>
      <c r="T93" s="2323"/>
    </row>
    <row r="94" spans="1:20" ht="19.5" customHeight="1" thickBot="1">
      <c r="A94" s="1798" t="s">
        <v>269</v>
      </c>
      <c r="B94" s="2324"/>
      <c r="C94" s="2324"/>
      <c r="D94" s="2324"/>
      <c r="E94" s="2324"/>
      <c r="F94" s="2324"/>
      <c r="G94" s="2324"/>
      <c r="H94" s="2324"/>
      <c r="I94" s="2324"/>
      <c r="J94" s="2324"/>
      <c r="K94" s="2324"/>
      <c r="L94" s="2324"/>
      <c r="M94" s="2324"/>
      <c r="N94" s="2324"/>
      <c r="O94" s="2324"/>
      <c r="P94" s="2324"/>
      <c r="Q94" s="2324"/>
      <c r="R94" s="2324"/>
      <c r="S94" s="2324"/>
      <c r="T94" s="2325"/>
    </row>
    <row r="95" spans="1:24" ht="47.25">
      <c r="A95" s="473"/>
      <c r="B95" s="271" t="s">
        <v>275</v>
      </c>
      <c r="C95" s="188"/>
      <c r="D95" s="157"/>
      <c r="E95" s="157"/>
      <c r="F95" s="149"/>
      <c r="G95" s="1373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X95" s="864"/>
    </row>
    <row r="96" spans="1:21" ht="15.75">
      <c r="A96" s="475"/>
      <c r="B96" s="234" t="s">
        <v>33</v>
      </c>
      <c r="C96" s="159"/>
      <c r="D96" s="14"/>
      <c r="E96" s="14"/>
      <c r="F96" s="168"/>
      <c r="G96" s="111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097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11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 t="s">
        <v>368</v>
      </c>
      <c r="D99" s="14"/>
      <c r="E99" s="14"/>
      <c r="F99" s="168"/>
      <c r="G99" s="111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 t="s">
        <v>368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1801" t="s">
        <v>258</v>
      </c>
      <c r="B103" s="1802"/>
      <c r="C103" s="1802"/>
      <c r="D103" s="1802"/>
      <c r="E103" s="1802"/>
      <c r="F103" s="1802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/>
    </row>
    <row r="104" spans="1:22" ht="16.5" customHeight="1" thickBot="1">
      <c r="A104" s="1812" t="s">
        <v>55</v>
      </c>
      <c r="B104" s="1813"/>
      <c r="C104" s="1813"/>
      <c r="D104" s="1813"/>
      <c r="E104" s="1813"/>
      <c r="F104" s="1813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/>
    </row>
    <row r="105" spans="1:22" ht="16.5" customHeight="1" thickBot="1">
      <c r="A105" s="1822" t="s">
        <v>259</v>
      </c>
      <c r="B105" s="1929"/>
      <c r="C105" s="1929"/>
      <c r="D105" s="1929"/>
      <c r="E105" s="1929"/>
      <c r="F105" s="1929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/>
    </row>
    <row r="106" spans="1:21" ht="20.25" thickBot="1">
      <c r="A106" s="1803" t="s">
        <v>176</v>
      </c>
      <c r="B106" s="1804"/>
      <c r="C106" s="1804"/>
      <c r="D106" s="1804"/>
      <c r="E106" s="1804"/>
      <c r="F106" s="1804"/>
      <c r="G106" s="1804"/>
      <c r="H106" s="1804"/>
      <c r="I106" s="1804"/>
      <c r="J106" s="1804"/>
      <c r="K106" s="1804"/>
      <c r="L106" s="1804"/>
      <c r="M106" s="1804"/>
      <c r="N106" s="1804"/>
      <c r="O106" s="1804"/>
      <c r="P106" s="1804"/>
      <c r="Q106" s="1804"/>
      <c r="R106" s="1804"/>
      <c r="S106" s="1804"/>
      <c r="T106" s="1805"/>
      <c r="U106" s="608">
        <f>M42/H42</f>
        <v>0.4</v>
      </c>
    </row>
    <row r="107" spans="1:21" s="347" customFormat="1" ht="20.25" customHeight="1" thickBot="1">
      <c r="A107" s="1957" t="s">
        <v>270</v>
      </c>
      <c r="B107" s="1958"/>
      <c r="C107" s="1958"/>
      <c r="D107" s="1958"/>
      <c r="E107" s="1958"/>
      <c r="F107" s="1958"/>
      <c r="G107" s="1958"/>
      <c r="H107" s="1958"/>
      <c r="I107" s="1958"/>
      <c r="J107" s="1958"/>
      <c r="K107" s="1958"/>
      <c r="L107" s="1958"/>
      <c r="M107" s="1958"/>
      <c r="N107" s="1958"/>
      <c r="O107" s="1958"/>
      <c r="P107" s="1958"/>
      <c r="Q107" s="1958"/>
      <c r="R107" s="1958"/>
      <c r="S107" s="1958"/>
      <c r="T107" s="195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972">
        <f>G109+G110</f>
        <v>6.5</v>
      </c>
      <c r="H108" s="350">
        <f aca="true" t="shared" si="10" ref="H108:H134">G108*30</f>
        <v>195</v>
      </c>
      <c r="I108" s="470"/>
      <c r="J108" s="244"/>
      <c r="K108" s="350"/>
      <c r="L108" s="70"/>
      <c r="M108" s="481"/>
      <c r="N108" s="98"/>
      <c r="O108" s="1933"/>
      <c r="P108" s="193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>
      <c r="A109" s="380"/>
      <c r="B109" s="485" t="s">
        <v>33</v>
      </c>
      <c r="C109" s="268"/>
      <c r="D109" s="352"/>
      <c r="E109" s="486"/>
      <c r="F109" s="606"/>
      <c r="G109" s="1267">
        <v>3</v>
      </c>
      <c r="H109" s="378">
        <f t="shared" si="10"/>
        <v>90</v>
      </c>
      <c r="I109" s="360"/>
      <c r="J109" s="13"/>
      <c r="K109" s="354"/>
      <c r="L109" s="13"/>
      <c r="M109" s="258"/>
      <c r="N109" s="356"/>
      <c r="O109" s="1814"/>
      <c r="P109" s="1815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 t="s">
        <v>368</v>
      </c>
      <c r="D110" s="352"/>
      <c r="E110" s="486"/>
      <c r="F110" s="486"/>
      <c r="G110" s="1196">
        <v>3.5</v>
      </c>
      <c r="H110" s="378">
        <f t="shared" si="10"/>
        <v>105</v>
      </c>
      <c r="I110" s="360">
        <f>J110+K110+L110</f>
        <v>36</v>
      </c>
      <c r="J110" s="1388">
        <v>18</v>
      </c>
      <c r="K110" s="1385"/>
      <c r="L110" s="1388">
        <v>18</v>
      </c>
      <c r="M110" s="258">
        <f>H110-I110</f>
        <v>69</v>
      </c>
      <c r="N110" s="356"/>
      <c r="O110" s="1814"/>
      <c r="P110" s="181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1383">
        <f>M110/H110</f>
        <v>0.6571428571428571</v>
      </c>
      <c r="Y110" s="865"/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27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1814"/>
      <c r="P111" s="1815"/>
      <c r="Q111" s="358"/>
      <c r="R111" s="359"/>
      <c r="S111" s="357"/>
      <c r="T111" s="399"/>
      <c r="U111" s="336">
        <f t="shared" si="11"/>
        <v>0</v>
      </c>
      <c r="V111" s="754"/>
      <c r="Y111" s="865"/>
    </row>
    <row r="112" spans="1:25" ht="15.75">
      <c r="A112" s="361"/>
      <c r="B112" s="485" t="s">
        <v>33</v>
      </c>
      <c r="C112" s="370"/>
      <c r="D112" s="379"/>
      <c r="E112" s="487"/>
      <c r="F112" s="606"/>
      <c r="G112" s="927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/>
    </row>
    <row r="113" spans="1:20" ht="15.75">
      <c r="A113" s="361"/>
      <c r="B113" s="6" t="s">
        <v>34</v>
      </c>
      <c r="C113" s="370"/>
      <c r="D113" s="352" t="s">
        <v>367</v>
      </c>
      <c r="E113" s="487"/>
      <c r="F113" s="606"/>
      <c r="G113" s="927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27">
        <f>G115+G116</f>
        <v>8.5</v>
      </c>
      <c r="H114" s="378">
        <f t="shared" si="10"/>
        <v>255</v>
      </c>
      <c r="I114" s="360"/>
      <c r="J114" s="610"/>
      <c r="K114" s="610"/>
      <c r="L114" s="610"/>
      <c r="M114" s="258"/>
      <c r="N114" s="356"/>
      <c r="O114" s="1806"/>
      <c r="P114" s="180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67">
        <v>4</v>
      </c>
      <c r="H115" s="378">
        <f t="shared" si="10"/>
        <v>120</v>
      </c>
      <c r="I115" s="360"/>
      <c r="J115" s="13"/>
      <c r="K115" s="13"/>
      <c r="L115" s="13"/>
      <c r="M115" s="258"/>
      <c r="N115" s="356"/>
      <c r="O115" s="1806"/>
      <c r="P115" s="1806"/>
      <c r="Q115" s="399"/>
      <c r="R115" s="359"/>
      <c r="S115" s="400"/>
      <c r="T115" s="399"/>
      <c r="U115" s="601">
        <f t="shared" si="11"/>
        <v>0</v>
      </c>
    </row>
    <row r="116" spans="1:22" ht="15.75">
      <c r="A116" s="20" t="s">
        <v>143</v>
      </c>
      <c r="B116" s="6" t="s">
        <v>34</v>
      </c>
      <c r="C116" s="268">
        <v>3</v>
      </c>
      <c r="D116" s="352"/>
      <c r="E116" s="486"/>
      <c r="F116" s="486"/>
      <c r="G116" s="1387">
        <v>4.5</v>
      </c>
      <c r="H116" s="378">
        <f t="shared" si="10"/>
        <v>135</v>
      </c>
      <c r="I116" s="360">
        <f>J116+K116+L116</f>
        <v>45</v>
      </c>
      <c r="J116" s="1384" t="s">
        <v>45</v>
      </c>
      <c r="K116" s="1385">
        <v>15</v>
      </c>
      <c r="L116" s="1386" t="s">
        <v>45</v>
      </c>
      <c r="M116" s="258">
        <f>H116-I116</f>
        <v>90</v>
      </c>
      <c r="N116" s="356"/>
      <c r="O116" s="1806"/>
      <c r="P116" s="1806"/>
      <c r="Q116" s="358"/>
      <c r="R116" s="359">
        <f>I116/15</f>
        <v>3</v>
      </c>
      <c r="S116" s="357"/>
      <c r="T116" s="399"/>
      <c r="U116" s="336">
        <f t="shared" si="11"/>
        <v>0.6666666666666666</v>
      </c>
      <c r="V116" s="1383">
        <f>M116/H116</f>
        <v>0.6666666666666666</v>
      </c>
    </row>
    <row r="117" spans="1:22" s="601" customFormat="1" ht="36" customHeight="1">
      <c r="A117" s="361" t="s">
        <v>125</v>
      </c>
      <c r="B117" s="337" t="s">
        <v>124</v>
      </c>
      <c r="C117" s="268" t="s">
        <v>369</v>
      </c>
      <c r="D117" s="352"/>
      <c r="E117" s="487"/>
      <c r="F117" s="487"/>
      <c r="G117" s="1387">
        <v>2.5</v>
      </c>
      <c r="H117" s="378">
        <f>G117*30</f>
        <v>75</v>
      </c>
      <c r="I117" s="360">
        <f>J117+K117+L117</f>
        <v>27</v>
      </c>
      <c r="J117" s="1386" t="s">
        <v>113</v>
      </c>
      <c r="K117" s="1386" t="s">
        <v>28</v>
      </c>
      <c r="L117" s="13"/>
      <c r="M117" s="258">
        <f>H117-I117</f>
        <v>48</v>
      </c>
      <c r="N117" s="356"/>
      <c r="O117" s="1814"/>
      <c r="P117" s="1815"/>
      <c r="Q117" s="358"/>
      <c r="R117" s="359"/>
      <c r="S117" s="357">
        <f>I117/9</f>
        <v>3</v>
      </c>
      <c r="T117" s="399"/>
      <c r="U117" s="601">
        <f t="shared" si="11"/>
        <v>0.64</v>
      </c>
      <c r="V117" s="1383">
        <f>M117/H117</f>
        <v>0.64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5</v>
      </c>
      <c r="H118" s="378">
        <f aca="true" t="shared" si="12" ref="H118:H124">G118*30</f>
        <v>150</v>
      </c>
      <c r="I118" s="360"/>
      <c r="J118" s="354"/>
      <c r="K118" s="13"/>
      <c r="L118" s="13"/>
      <c r="M118" s="258"/>
      <c r="N118" s="356"/>
      <c r="O118" s="1806"/>
      <c r="P118" s="1806"/>
      <c r="Q118" s="399"/>
      <c r="R118" s="359"/>
      <c r="S118" s="400"/>
      <c r="T118" s="399"/>
      <c r="U118" s="336">
        <f t="shared" si="11"/>
        <v>0</v>
      </c>
    </row>
    <row r="119" spans="1:22" s="601" customFormat="1" ht="15.75">
      <c r="A119" s="20" t="s">
        <v>144</v>
      </c>
      <c r="B119" s="6" t="s">
        <v>67</v>
      </c>
      <c r="C119" s="268" t="s">
        <v>367</v>
      </c>
      <c r="D119" s="352"/>
      <c r="E119" s="486" t="s">
        <v>70</v>
      </c>
      <c r="F119" s="486"/>
      <c r="G119" s="1387">
        <v>3.5</v>
      </c>
      <c r="H119" s="378">
        <f t="shared" si="12"/>
        <v>105</v>
      </c>
      <c r="I119" s="360">
        <f>J119+K119+L119</f>
        <v>36</v>
      </c>
      <c r="J119" s="1386" t="s">
        <v>113</v>
      </c>
      <c r="K119" s="1386" t="s">
        <v>113</v>
      </c>
      <c r="L119" s="13"/>
      <c r="M119" s="258">
        <f>H119-I119</f>
        <v>69</v>
      </c>
      <c r="N119" s="356"/>
      <c r="O119" s="1814">
        <f>I119/9</f>
        <v>4</v>
      </c>
      <c r="P119" s="1815"/>
      <c r="Q119" s="399"/>
      <c r="R119" s="359"/>
      <c r="S119" s="400"/>
      <c r="T119" s="399"/>
      <c r="U119" s="601">
        <f t="shared" si="11"/>
        <v>0.6571428571428571</v>
      </c>
      <c r="V119" s="1383">
        <f>M119/H119</f>
        <v>0.6571428571428571</v>
      </c>
    </row>
    <row r="120" spans="1:22" s="601" customFormat="1" ht="31.5">
      <c r="A120" s="20" t="s">
        <v>145</v>
      </c>
      <c r="B120" s="402" t="s">
        <v>75</v>
      </c>
      <c r="C120" s="268"/>
      <c r="D120" s="352"/>
      <c r="E120" s="486"/>
      <c r="F120" s="487" t="s">
        <v>368</v>
      </c>
      <c r="G120" s="1387">
        <v>1.5</v>
      </c>
      <c r="H120" s="378">
        <f t="shared" si="12"/>
        <v>45</v>
      </c>
      <c r="I120" s="360">
        <v>18</v>
      </c>
      <c r="J120" s="13"/>
      <c r="K120" s="13"/>
      <c r="L120" s="13" t="s">
        <v>113</v>
      </c>
      <c r="M120" s="258">
        <f>H120-I120</f>
        <v>27</v>
      </c>
      <c r="N120" s="356"/>
      <c r="O120" s="1814"/>
      <c r="P120" s="1815"/>
      <c r="Q120" s="358">
        <f>I120/9</f>
        <v>2</v>
      </c>
      <c r="R120" s="359"/>
      <c r="S120" s="400"/>
      <c r="T120" s="399"/>
      <c r="U120" s="601">
        <f t="shared" si="11"/>
        <v>0.6</v>
      </c>
      <c r="V120" s="1383">
        <f>M120/H120</f>
        <v>0.6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27">
        <f>G122+G123+G124</f>
        <v>10.5</v>
      </c>
      <c r="H121" s="378">
        <f t="shared" si="12"/>
        <v>315</v>
      </c>
      <c r="I121" s="360"/>
      <c r="J121" s="13"/>
      <c r="K121" s="13"/>
      <c r="L121" s="13"/>
      <c r="M121" s="258"/>
      <c r="N121" s="356"/>
      <c r="O121" s="1806"/>
      <c r="P121" s="1806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67">
        <v>4</v>
      </c>
      <c r="H122" s="378">
        <f t="shared" si="12"/>
        <v>120</v>
      </c>
      <c r="I122" s="360"/>
      <c r="J122" s="13"/>
      <c r="K122" s="13"/>
      <c r="L122" s="13"/>
      <c r="M122" s="258"/>
      <c r="N122" s="356"/>
      <c r="O122" s="1806"/>
      <c r="P122" s="1806"/>
      <c r="Q122" s="399"/>
      <c r="R122" s="410"/>
      <c r="S122" s="32"/>
      <c r="T122" s="399"/>
      <c r="U122" s="336">
        <f t="shared" si="11"/>
        <v>0</v>
      </c>
    </row>
    <row r="123" spans="1:22" ht="15.75">
      <c r="A123" s="20" t="s">
        <v>146</v>
      </c>
      <c r="B123" s="6" t="s">
        <v>34</v>
      </c>
      <c r="C123" s="268" t="s">
        <v>368</v>
      </c>
      <c r="D123" s="352"/>
      <c r="E123" s="486"/>
      <c r="F123" s="486"/>
      <c r="G123" s="1387">
        <v>5</v>
      </c>
      <c r="H123" s="378">
        <f t="shared" si="12"/>
        <v>150</v>
      </c>
      <c r="I123" s="360">
        <f>J123+K123+L123</f>
        <v>54</v>
      </c>
      <c r="J123" s="1388">
        <v>18</v>
      </c>
      <c r="K123" s="1388">
        <v>18</v>
      </c>
      <c r="L123" s="1388">
        <v>18</v>
      </c>
      <c r="M123" s="258">
        <f>H123-I123</f>
        <v>96</v>
      </c>
      <c r="N123" s="356"/>
      <c r="O123" s="1806"/>
      <c r="P123" s="1806"/>
      <c r="Q123" s="358">
        <v>6</v>
      </c>
      <c r="R123" s="359"/>
      <c r="S123" s="161"/>
      <c r="T123" s="399"/>
      <c r="U123" s="336">
        <f t="shared" si="11"/>
        <v>0.64</v>
      </c>
      <c r="V123" s="1383">
        <f>M123/H123</f>
        <v>0.64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3</v>
      </c>
      <c r="G124" s="927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1806"/>
      <c r="P124" s="1806"/>
      <c r="Q124" s="358"/>
      <c r="R124" s="359">
        <v>1</v>
      </c>
      <c r="S124" s="161"/>
      <c r="T124" s="399"/>
      <c r="U124" s="336">
        <f t="shared" si="11"/>
        <v>0.6666666666666666</v>
      </c>
      <c r="V124" s="754"/>
      <c r="W124" s="601"/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972">
        <f>G126+G127</f>
        <v>8</v>
      </c>
      <c r="H125" s="350">
        <f t="shared" si="10"/>
        <v>240</v>
      </c>
      <c r="I125" s="388"/>
      <c r="J125" s="389"/>
      <c r="K125" s="389"/>
      <c r="L125" s="389"/>
      <c r="M125" s="391"/>
      <c r="N125" s="253"/>
      <c r="O125" s="1810"/>
      <c r="P125" s="181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380"/>
      <c r="B126" s="485" t="s">
        <v>33</v>
      </c>
      <c r="C126" s="268"/>
      <c r="D126" s="352"/>
      <c r="E126" s="409"/>
      <c r="F126" s="409"/>
      <c r="G126" s="1398">
        <v>3.5</v>
      </c>
      <c r="H126" s="378">
        <f t="shared" si="10"/>
        <v>105</v>
      </c>
      <c r="I126" s="360"/>
      <c r="J126" s="13"/>
      <c r="K126" s="13"/>
      <c r="L126" s="13"/>
      <c r="M126" s="258"/>
      <c r="N126" s="356"/>
      <c r="O126" s="1806"/>
      <c r="P126" s="1806"/>
      <c r="Q126" s="399"/>
      <c r="R126" s="410"/>
      <c r="S126" s="400"/>
      <c r="T126" s="399"/>
      <c r="U126" s="601">
        <f t="shared" si="11"/>
        <v>0</v>
      </c>
    </row>
    <row r="127" spans="1:22" ht="15.75">
      <c r="A127" s="380" t="s">
        <v>149</v>
      </c>
      <c r="B127" s="6" t="s">
        <v>34</v>
      </c>
      <c r="C127" s="268">
        <v>3</v>
      </c>
      <c r="D127" s="352"/>
      <c r="E127" s="409"/>
      <c r="F127" s="409"/>
      <c r="G127" s="1387">
        <v>4.5</v>
      </c>
      <c r="H127" s="378">
        <f t="shared" si="10"/>
        <v>135</v>
      </c>
      <c r="I127" s="360">
        <f>J127+K127+L127</f>
        <v>45</v>
      </c>
      <c r="J127" s="1388">
        <v>15</v>
      </c>
      <c r="K127" s="1388">
        <v>15</v>
      </c>
      <c r="L127" s="1388">
        <v>15</v>
      </c>
      <c r="M127" s="258">
        <f>H127-I127</f>
        <v>90</v>
      </c>
      <c r="N127" s="356"/>
      <c r="O127" s="1806"/>
      <c r="P127" s="1806"/>
      <c r="Q127" s="358"/>
      <c r="R127" s="359">
        <f>I127/15</f>
        <v>3</v>
      </c>
      <c r="S127" s="400"/>
      <c r="T127" s="399"/>
      <c r="U127" s="336">
        <f t="shared" si="11"/>
        <v>0.6666666666666666</v>
      </c>
      <c r="V127" s="1383">
        <f>M127/H127</f>
        <v>0.6666666666666666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374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806"/>
      <c r="P128" s="180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21"/>
      <c r="B129" s="613" t="s">
        <v>33</v>
      </c>
      <c r="C129" s="491"/>
      <c r="D129" s="487"/>
      <c r="E129" s="486"/>
      <c r="F129" s="486"/>
      <c r="G129" s="1397">
        <v>3.5</v>
      </c>
      <c r="H129" s="378">
        <f t="shared" si="10"/>
        <v>105</v>
      </c>
      <c r="I129" s="357"/>
      <c r="J129" s="13"/>
      <c r="K129" s="13"/>
      <c r="L129" s="13"/>
      <c r="M129" s="283"/>
      <c r="N129" s="410"/>
      <c r="O129" s="1806"/>
      <c r="P129" s="1806"/>
      <c r="Q129" s="399"/>
      <c r="R129" s="359"/>
      <c r="S129" s="357"/>
      <c r="T129" s="399"/>
      <c r="U129" s="604">
        <f t="shared" si="11"/>
        <v>0</v>
      </c>
    </row>
    <row r="130" spans="1:22" ht="15.75">
      <c r="A130" s="21" t="s">
        <v>151</v>
      </c>
      <c r="B130" s="6" t="s">
        <v>34</v>
      </c>
      <c r="C130" s="491">
        <v>3</v>
      </c>
      <c r="D130" s="487"/>
      <c r="E130" s="486"/>
      <c r="F130" s="486"/>
      <c r="G130" s="1389">
        <v>4.5</v>
      </c>
      <c r="H130" s="378">
        <f t="shared" si="10"/>
        <v>135</v>
      </c>
      <c r="I130" s="357">
        <f>J130+K130+L130</f>
        <v>45</v>
      </c>
      <c r="J130" s="1388">
        <v>15</v>
      </c>
      <c r="K130" s="1388">
        <v>15</v>
      </c>
      <c r="L130" s="1388">
        <v>15</v>
      </c>
      <c r="M130" s="283">
        <f>H130-I130</f>
        <v>90</v>
      </c>
      <c r="N130" s="410"/>
      <c r="O130" s="1806"/>
      <c r="P130" s="1806"/>
      <c r="Q130" s="399"/>
      <c r="R130" s="359">
        <f>I130/15</f>
        <v>3</v>
      </c>
      <c r="S130" s="357"/>
      <c r="T130" s="399"/>
      <c r="U130" s="336">
        <f t="shared" si="11"/>
        <v>0.6666666666666666</v>
      </c>
      <c r="V130" s="1383">
        <f>M130/H130</f>
        <v>0.6666666666666666</v>
      </c>
    </row>
    <row r="131" spans="1:22" ht="31.5">
      <c r="A131" s="490" t="s">
        <v>152</v>
      </c>
      <c r="B131" s="402" t="s">
        <v>60</v>
      </c>
      <c r="C131" s="491"/>
      <c r="D131" s="487"/>
      <c r="E131" s="486"/>
      <c r="F131" s="486"/>
      <c r="G131" s="1374">
        <f>G133+G134+G132</f>
        <v>9.5</v>
      </c>
      <c r="H131" s="378">
        <f t="shared" si="10"/>
        <v>285</v>
      </c>
      <c r="I131" s="357"/>
      <c r="J131" s="13"/>
      <c r="K131" s="13"/>
      <c r="L131" s="13"/>
      <c r="M131" s="283"/>
      <c r="N131" s="410"/>
      <c r="O131" s="1806"/>
      <c r="P131" s="1806"/>
      <c r="Q131" s="399"/>
      <c r="R131" s="359"/>
      <c r="S131" s="357"/>
      <c r="T131" s="399"/>
      <c r="U131" s="336">
        <f t="shared" si="11"/>
        <v>0</v>
      </c>
      <c r="V131" s="1383"/>
    </row>
    <row r="132" spans="1:20" s="604" customFormat="1" ht="15.75">
      <c r="A132" s="490"/>
      <c r="B132" s="613" t="s">
        <v>33</v>
      </c>
      <c r="C132" s="491"/>
      <c r="D132" s="487"/>
      <c r="E132" s="486"/>
      <c r="F132" s="486"/>
      <c r="G132" s="1389">
        <v>3.5</v>
      </c>
      <c r="H132" s="378">
        <f t="shared" si="10"/>
        <v>105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2" ht="31.5">
      <c r="A133" s="380" t="s">
        <v>153</v>
      </c>
      <c r="B133" s="402" t="s">
        <v>60</v>
      </c>
      <c r="C133" s="268">
        <v>3</v>
      </c>
      <c r="D133" s="352"/>
      <c r="E133" s="486"/>
      <c r="F133" s="486"/>
      <c r="G133" s="927">
        <v>4.5</v>
      </c>
      <c r="H133" s="378">
        <f t="shared" si="10"/>
        <v>135</v>
      </c>
      <c r="I133" s="360">
        <f>J133+K133+L133</f>
        <v>45</v>
      </c>
      <c r="J133" s="1388">
        <v>15</v>
      </c>
      <c r="K133" s="1388">
        <v>15</v>
      </c>
      <c r="L133" s="1388">
        <v>15</v>
      </c>
      <c r="M133" s="258">
        <f aca="true" t="shared" si="13" ref="M133:M140">H133-I133</f>
        <v>90</v>
      </c>
      <c r="N133" s="356"/>
      <c r="O133" s="1814"/>
      <c r="P133" s="1815"/>
      <c r="Q133" s="53"/>
      <c r="R133" s="359">
        <f>I133/15</f>
        <v>3</v>
      </c>
      <c r="S133" s="161"/>
      <c r="T133" s="492"/>
      <c r="U133" s="336">
        <f t="shared" si="11"/>
        <v>0.6666666666666666</v>
      </c>
      <c r="V133" s="1383">
        <f>M133/H133</f>
        <v>0.6666666666666666</v>
      </c>
    </row>
    <row r="134" spans="1:22" ht="31.5">
      <c r="A134" s="493" t="s">
        <v>154</v>
      </c>
      <c r="B134" s="402" t="s">
        <v>77</v>
      </c>
      <c r="C134" s="268"/>
      <c r="D134" s="352"/>
      <c r="E134" s="487" t="s">
        <v>369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1806"/>
      <c r="P134" s="180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/>
    </row>
    <row r="135" spans="1:22" ht="51" customHeight="1">
      <c r="A135" s="361" t="s">
        <v>128</v>
      </c>
      <c r="B135" s="402" t="s">
        <v>285</v>
      </c>
      <c r="C135" s="268"/>
      <c r="D135" s="352" t="s">
        <v>369</v>
      </c>
      <c r="E135" s="487"/>
      <c r="F135" s="606"/>
      <c r="G135" s="1391">
        <v>3.5</v>
      </c>
      <c r="H135" s="7">
        <f>PRODUCT(G135,30)</f>
        <v>105</v>
      </c>
      <c r="I135" s="161">
        <f>SUM(J135+K135+L135)</f>
        <v>36</v>
      </c>
      <c r="J135" s="1390">
        <v>18</v>
      </c>
      <c r="K135" s="268"/>
      <c r="L135" s="268">
        <v>18</v>
      </c>
      <c r="M135" s="163">
        <f t="shared" si="13"/>
        <v>69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0.6571428571428571</v>
      </c>
      <c r="V135" s="1383">
        <f>M135/H135</f>
        <v>0.6571428571428571</v>
      </c>
    </row>
    <row r="136" spans="1:22" ht="47.25">
      <c r="A136" s="361" t="s">
        <v>155</v>
      </c>
      <c r="B136" s="402" t="s">
        <v>286</v>
      </c>
      <c r="C136" s="268"/>
      <c r="D136" s="352" t="s">
        <v>370</v>
      </c>
      <c r="E136" s="487"/>
      <c r="F136" s="352"/>
      <c r="G136" s="1282">
        <v>2.5</v>
      </c>
      <c r="H136" s="118">
        <f>PRODUCT(G136,30)</f>
        <v>75</v>
      </c>
      <c r="I136" s="161">
        <f>J136+K136+L136</f>
        <v>24</v>
      </c>
      <c r="J136" s="268">
        <v>16</v>
      </c>
      <c r="K136" s="1392">
        <v>8</v>
      </c>
      <c r="L136" s="268"/>
      <c r="M136" s="163">
        <f t="shared" si="13"/>
        <v>51</v>
      </c>
      <c r="N136" s="437"/>
      <c r="O136" s="392"/>
      <c r="P136" s="393"/>
      <c r="Q136" s="399"/>
      <c r="R136" s="393"/>
      <c r="S136" s="357"/>
      <c r="T136" s="357">
        <f>I136/8</f>
        <v>3</v>
      </c>
      <c r="U136" s="336">
        <f t="shared" si="11"/>
        <v>0.68</v>
      </c>
      <c r="V136" s="1383">
        <f>M136/H136</f>
        <v>0.68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27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2" ht="15.75">
      <c r="A138" s="20" t="s">
        <v>324</v>
      </c>
      <c r="B138" s="337" t="s">
        <v>354</v>
      </c>
      <c r="C138" s="268"/>
      <c r="D138" s="352" t="s">
        <v>369</v>
      </c>
      <c r="E138" s="397"/>
      <c r="F138" s="397"/>
      <c r="G138" s="927">
        <v>2.5</v>
      </c>
      <c r="H138" s="378">
        <f>G138*30</f>
        <v>75</v>
      </c>
      <c r="I138" s="360">
        <v>30</v>
      </c>
      <c r="J138" s="357"/>
      <c r="K138" s="161"/>
      <c r="L138" s="161">
        <v>30</v>
      </c>
      <c r="M138" s="496">
        <f t="shared" si="13"/>
        <v>45</v>
      </c>
      <c r="N138" s="20"/>
      <c r="O138" s="1854"/>
      <c r="P138" s="1855"/>
      <c r="Q138" s="465"/>
      <c r="R138" s="359"/>
      <c r="S138" s="357">
        <f>I138/9</f>
        <v>3.3333333333333335</v>
      </c>
      <c r="T138" s="357"/>
      <c r="U138" s="336">
        <f t="shared" si="11"/>
        <v>0.6</v>
      </c>
      <c r="V138" s="1383">
        <f>M138/H138</f>
        <v>0.6</v>
      </c>
    </row>
    <row r="139" spans="1:22" ht="15.75">
      <c r="A139" s="20" t="s">
        <v>325</v>
      </c>
      <c r="B139" s="337" t="s">
        <v>355</v>
      </c>
      <c r="C139" s="268"/>
      <c r="D139" s="352"/>
      <c r="E139" s="397"/>
      <c r="F139" s="497" t="s">
        <v>370</v>
      </c>
      <c r="G139" s="1196">
        <v>1.5</v>
      </c>
      <c r="H139" s="378">
        <f>G139*30</f>
        <v>45</v>
      </c>
      <c r="I139" s="1390">
        <v>16</v>
      </c>
      <c r="J139" s="1393"/>
      <c r="K139" s="1394"/>
      <c r="L139" s="1394">
        <v>16</v>
      </c>
      <c r="M139" s="496">
        <f t="shared" si="13"/>
        <v>29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1383">
        <f>M139/H139</f>
        <v>0.6444444444444445</v>
      </c>
    </row>
    <row r="140" spans="1:22" ht="16.5" thickBot="1">
      <c r="A140" s="361" t="s">
        <v>326</v>
      </c>
      <c r="B140" s="275" t="s">
        <v>356</v>
      </c>
      <c r="C140" s="268" t="s">
        <v>370</v>
      </c>
      <c r="D140" s="352"/>
      <c r="E140" s="403"/>
      <c r="F140" s="403"/>
      <c r="G140" s="1396">
        <v>3</v>
      </c>
      <c r="H140" s="378">
        <f>G140*30</f>
        <v>90</v>
      </c>
      <c r="I140" s="360">
        <f>J140+K140+L140</f>
        <v>32</v>
      </c>
      <c r="J140" s="1395">
        <v>16</v>
      </c>
      <c r="K140" s="360"/>
      <c r="L140" s="1395">
        <v>16</v>
      </c>
      <c r="M140" s="53">
        <f t="shared" si="13"/>
        <v>58</v>
      </c>
      <c r="N140" s="20"/>
      <c r="O140" s="1831"/>
      <c r="P140" s="1832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1383">
        <f>M140/H140</f>
        <v>0.6444444444444445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1935" t="s">
        <v>327</v>
      </c>
      <c r="B142" s="2315"/>
      <c r="C142" s="2315"/>
      <c r="D142" s="2315"/>
      <c r="E142" s="2315"/>
      <c r="F142" s="2315"/>
      <c r="G142" s="2315"/>
      <c r="H142" s="2315"/>
      <c r="I142" s="2315"/>
      <c r="J142" s="2315"/>
      <c r="K142" s="2315"/>
      <c r="L142" s="2315"/>
      <c r="M142" s="2315"/>
      <c r="N142" s="2315"/>
      <c r="O142" s="2315"/>
      <c r="P142" s="2315"/>
      <c r="Q142" s="2315"/>
      <c r="R142" s="2315"/>
      <c r="S142" s="2315"/>
      <c r="T142" s="2316"/>
    </row>
    <row r="143" spans="1:22" ht="62.25" customHeight="1">
      <c r="A143" s="242" t="s">
        <v>287</v>
      </c>
      <c r="B143" s="502" t="s">
        <v>288</v>
      </c>
      <c r="C143" s="503"/>
      <c r="D143" s="503">
        <v>3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  <c r="V143" s="1383">
        <f>M143/H143</f>
        <v>0.6666666666666666</v>
      </c>
    </row>
    <row r="144" spans="1:22" ht="33" customHeight="1">
      <c r="A144" s="242" t="s">
        <v>289</v>
      </c>
      <c r="B144" s="513" t="s">
        <v>357</v>
      </c>
      <c r="C144" s="268"/>
      <c r="D144" s="268" t="s">
        <v>369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  <c r="V144" s="1383">
        <f>M144/H144</f>
        <v>0.6</v>
      </c>
    </row>
    <row r="145" spans="1:22" ht="32.25" customHeight="1" thickBot="1">
      <c r="A145" s="242" t="s">
        <v>291</v>
      </c>
      <c r="B145" s="412" t="s">
        <v>358</v>
      </c>
      <c r="C145" s="65"/>
      <c r="D145" s="65" t="s">
        <v>370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  <c r="V145" s="1383">
        <f>M145/H145</f>
        <v>0.6444444444444445</v>
      </c>
    </row>
    <row r="146" spans="1:20" ht="13.5" thickBot="1">
      <c r="A146" s="1943" t="s">
        <v>292</v>
      </c>
      <c r="B146" s="1944"/>
      <c r="C146" s="1944"/>
      <c r="D146" s="1944"/>
      <c r="E146" s="1944"/>
      <c r="F146" s="1944"/>
      <c r="G146" s="1944"/>
      <c r="H146" s="1944"/>
      <c r="I146" s="1944"/>
      <c r="J146" s="1944"/>
      <c r="K146" s="1944"/>
      <c r="L146" s="1944"/>
      <c r="M146" s="1944"/>
      <c r="N146" s="1944"/>
      <c r="O146" s="1944"/>
      <c r="P146" s="1944"/>
      <c r="Q146" s="1944"/>
      <c r="R146" s="1944"/>
      <c r="S146" s="1944"/>
      <c r="T146" s="1945"/>
    </row>
    <row r="147" spans="1:20" ht="31.5">
      <c r="A147" s="242" t="s">
        <v>293</v>
      </c>
      <c r="B147" s="337" t="s">
        <v>359</v>
      </c>
      <c r="C147" s="268"/>
      <c r="D147" s="352" t="s">
        <v>122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1807"/>
      <c r="P147" s="1807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360</v>
      </c>
      <c r="C148" s="268"/>
      <c r="D148" s="352" t="s">
        <v>369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1807"/>
      <c r="P148" s="1807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361</v>
      </c>
      <c r="C149" s="268"/>
      <c r="D149" s="352" t="s">
        <v>370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1807"/>
      <c r="P149" s="1807"/>
      <c r="Q149" s="465"/>
      <c r="R149" s="526"/>
      <c r="S149" s="161"/>
      <c r="T149" s="82">
        <f>I149/8</f>
        <v>4</v>
      </c>
    </row>
    <row r="150" spans="1:22" ht="16.5" thickBot="1">
      <c r="A150" s="1941" t="s">
        <v>250</v>
      </c>
      <c r="B150" s="1942"/>
      <c r="C150" s="1942"/>
      <c r="D150" s="1942"/>
      <c r="E150" s="1942"/>
      <c r="F150" s="1942"/>
      <c r="G150" s="1259">
        <f>G151+G152</f>
        <v>83.5</v>
      </c>
      <c r="H150" s="225">
        <f>H151+H152</f>
        <v>2505</v>
      </c>
      <c r="I150" s="225"/>
      <c r="J150" s="225"/>
      <c r="K150" s="225"/>
      <c r="L150" s="225"/>
      <c r="M150" s="225"/>
      <c r="N150" s="527"/>
      <c r="O150" s="1797"/>
      <c r="P150" s="1797"/>
      <c r="Q150" s="528"/>
      <c r="R150" s="529"/>
      <c r="S150" s="30"/>
      <c r="T150" s="528"/>
      <c r="V150" s="921"/>
    </row>
    <row r="151" spans="1:22" ht="16.5" thickBot="1">
      <c r="A151" s="1822" t="s">
        <v>55</v>
      </c>
      <c r="B151" s="1929"/>
      <c r="C151" s="1929"/>
      <c r="D151" s="1929"/>
      <c r="E151" s="1929"/>
      <c r="F151" s="1930"/>
      <c r="G151" s="1410">
        <f>G132+G109+G112+G115+G122+G126+G129</f>
        <v>23</v>
      </c>
      <c r="H151" s="1410">
        <f>H132+H109+H112+H115+H122+H126+H129</f>
        <v>690</v>
      </c>
      <c r="I151" s="11"/>
      <c r="J151" s="1411"/>
      <c r="K151" s="1411"/>
      <c r="L151" s="1411"/>
      <c r="M151" s="1412"/>
      <c r="N151" s="26"/>
      <c r="O151" s="1796"/>
      <c r="P151" s="1796"/>
      <c r="Q151" s="534"/>
      <c r="R151" s="93"/>
      <c r="S151" s="535"/>
      <c r="T151" s="534"/>
      <c r="V151" s="921"/>
    </row>
    <row r="152" spans="1:22" ht="16.5" thickBot="1">
      <c r="A152" s="1931" t="s">
        <v>251</v>
      </c>
      <c r="B152" s="1932"/>
      <c r="C152" s="1932"/>
      <c r="D152" s="1932"/>
      <c r="E152" s="1932"/>
      <c r="F152" s="1984"/>
      <c r="G152" s="978">
        <f aca="true" t="shared" si="14" ref="G152:M152">G110+G113+G116+G117+G119+G120+G123+G124+G127+G130+G133+G134+G135+G136+G138+G140+G143+G144+G145+G139</f>
        <v>60.5</v>
      </c>
      <c r="H152" s="978">
        <f t="shared" si="14"/>
        <v>1815</v>
      </c>
      <c r="I152" s="978">
        <f t="shared" si="14"/>
        <v>638</v>
      </c>
      <c r="J152" s="978">
        <f t="shared" si="14"/>
        <v>240</v>
      </c>
      <c r="K152" s="978">
        <f t="shared" si="14"/>
        <v>171</v>
      </c>
      <c r="L152" s="978">
        <f t="shared" si="14"/>
        <v>227</v>
      </c>
      <c r="M152" s="978">
        <f t="shared" si="14"/>
        <v>1177</v>
      </c>
      <c r="N152" s="537">
        <f>SUM(N109:N135)</f>
        <v>0</v>
      </c>
      <c r="O152" s="1992">
        <f>SUM(O109:O135)</f>
        <v>6</v>
      </c>
      <c r="P152" s="1992"/>
      <c r="Q152" s="539">
        <f>SUM(Q109:Q135)</f>
        <v>12</v>
      </c>
      <c r="R152" s="537">
        <f>R116+R124+R127+R130+R133+R143+R92</f>
        <v>15</v>
      </c>
      <c r="S152" s="538">
        <f>S117+S134+S135+S138+S144</f>
        <v>16.333333333333336</v>
      </c>
      <c r="T152" s="539">
        <f>T139+T145+T140+T136</f>
        <v>13</v>
      </c>
      <c r="V152" s="921"/>
    </row>
    <row r="153" spans="1:20" ht="20.25" customHeight="1" thickBot="1">
      <c r="A153" s="1798" t="s">
        <v>304</v>
      </c>
      <c r="B153" s="2317"/>
      <c r="C153" s="2317"/>
      <c r="D153" s="2317"/>
      <c r="E153" s="2317"/>
      <c r="F153" s="2317"/>
      <c r="G153" s="2317"/>
      <c r="H153" s="2317"/>
      <c r="I153" s="2317"/>
      <c r="J153" s="2317"/>
      <c r="K153" s="2317"/>
      <c r="L153" s="2317"/>
      <c r="M153" s="2317"/>
      <c r="N153" s="2318"/>
      <c r="O153" s="2318"/>
      <c r="P153" s="2318"/>
      <c r="Q153" s="2318"/>
      <c r="R153" s="2318"/>
      <c r="S153" s="2318"/>
      <c r="T153" s="2319"/>
    </row>
    <row r="154" spans="1:24" ht="47.25">
      <c r="A154" s="1001" t="s">
        <v>181</v>
      </c>
      <c r="B154" s="1413" t="s">
        <v>341</v>
      </c>
      <c r="C154" s="1003"/>
      <c r="D154" s="1004" t="s">
        <v>369</v>
      </c>
      <c r="E154" s="1005"/>
      <c r="F154" s="1006"/>
      <c r="G154" s="1007">
        <f>G155+G156</f>
        <v>3</v>
      </c>
      <c r="H154" s="1008">
        <f>G154*30</f>
        <v>90</v>
      </c>
      <c r="I154" s="1009"/>
      <c r="J154" s="1009"/>
      <c r="K154" s="1009"/>
      <c r="L154" s="1009"/>
      <c r="M154" s="1010"/>
      <c r="N154" s="1414"/>
      <c r="O154" s="1415"/>
      <c r="P154" s="1415"/>
      <c r="Q154" s="1416"/>
      <c r="R154" s="1417"/>
      <c r="S154" s="1418"/>
      <c r="T154" s="1419"/>
      <c r="V154" s="336" t="s">
        <v>378</v>
      </c>
      <c r="X154" s="865"/>
    </row>
    <row r="155" spans="1:24" ht="15.75">
      <c r="A155" s="1001" t="s">
        <v>340</v>
      </c>
      <c r="B155" s="1420" t="s">
        <v>33</v>
      </c>
      <c r="C155" s="1003"/>
      <c r="D155" s="1004"/>
      <c r="E155" s="1005"/>
      <c r="F155" s="1006"/>
      <c r="G155" s="1007">
        <v>1.5</v>
      </c>
      <c r="H155" s="1008">
        <f>G155*30</f>
        <v>45</v>
      </c>
      <c r="I155" s="1009"/>
      <c r="J155" s="1009"/>
      <c r="K155" s="1009"/>
      <c r="L155" s="1009"/>
      <c r="M155" s="1010"/>
      <c r="N155" s="1011"/>
      <c r="O155" s="1012"/>
      <c r="P155" s="1012"/>
      <c r="Q155" s="1013"/>
      <c r="R155" s="1014"/>
      <c r="S155" s="1009"/>
      <c r="T155" s="1421"/>
      <c r="X155" s="865"/>
    </row>
    <row r="156" spans="1:24" ht="15.75">
      <c r="A156" s="1001" t="s">
        <v>342</v>
      </c>
      <c r="B156" s="1002" t="s">
        <v>34</v>
      </c>
      <c r="C156" s="1003"/>
      <c r="D156" s="1004"/>
      <c r="E156" s="1005"/>
      <c r="F156" s="1006"/>
      <c r="G156" s="1007">
        <v>1.5</v>
      </c>
      <c r="H156" s="1008">
        <f>G156*30</f>
        <v>45</v>
      </c>
      <c r="I156" s="1009">
        <v>18</v>
      </c>
      <c r="J156" s="1009">
        <v>9</v>
      </c>
      <c r="K156" s="1009">
        <v>9</v>
      </c>
      <c r="L156" s="1009"/>
      <c r="M156" s="1010">
        <f>H156-I156</f>
        <v>27</v>
      </c>
      <c r="N156" s="1011"/>
      <c r="O156" s="1012"/>
      <c r="P156" s="1012"/>
      <c r="Q156" s="1013"/>
      <c r="R156" s="1014"/>
      <c r="S156" s="1009">
        <v>2</v>
      </c>
      <c r="T156" s="1421"/>
      <c r="X156" s="865"/>
    </row>
    <row r="157" spans="1:24" s="921" customFormat="1" ht="31.5">
      <c r="A157" s="1073" t="s">
        <v>183</v>
      </c>
      <c r="B157" s="1091" t="s">
        <v>184</v>
      </c>
      <c r="C157" s="1092"/>
      <c r="D157" s="924"/>
      <c r="E157" s="924"/>
      <c r="F157" s="1093"/>
      <c r="G157" s="1079">
        <v>4.5</v>
      </c>
      <c r="H157" s="1080">
        <f aca="true" t="shared" si="15" ref="H157:H215">G157*30</f>
        <v>135</v>
      </c>
      <c r="I157" s="1094">
        <f>I158+I159</f>
        <v>50</v>
      </c>
      <c r="J157" s="1094">
        <f>J158+J159</f>
        <v>25</v>
      </c>
      <c r="K157" s="1094">
        <f>K158+K159</f>
        <v>25</v>
      </c>
      <c r="L157" s="1094"/>
      <c r="M157" s="1094">
        <f>M158+M159</f>
        <v>85</v>
      </c>
      <c r="N157" s="1092"/>
      <c r="O157" s="924"/>
      <c r="P157" s="924"/>
      <c r="Q157" s="1095"/>
      <c r="R157" s="1092"/>
      <c r="S157" s="949"/>
      <c r="T157" s="1375"/>
      <c r="X157" s="1088"/>
    </row>
    <row r="158" spans="1:24" s="921" customFormat="1" ht="15.75">
      <c r="A158" s="1073" t="s">
        <v>185</v>
      </c>
      <c r="B158" s="1090" t="s">
        <v>344</v>
      </c>
      <c r="C158" s="1092"/>
      <c r="D158" s="924"/>
      <c r="E158" s="924"/>
      <c r="F158" s="1093"/>
      <c r="G158" s="1097">
        <v>1.5</v>
      </c>
      <c r="H158" s="1080">
        <f t="shared" si="15"/>
        <v>45</v>
      </c>
      <c r="I158" s="1098">
        <f>J158+K158+L158</f>
        <v>18</v>
      </c>
      <c r="J158" s="1099">
        <v>9</v>
      </c>
      <c r="K158" s="928">
        <v>9</v>
      </c>
      <c r="L158" s="928"/>
      <c r="M158" s="1100">
        <f>H158-I158</f>
        <v>27</v>
      </c>
      <c r="N158" s="1101"/>
      <c r="O158" s="928"/>
      <c r="P158" s="928"/>
      <c r="Q158" s="1100"/>
      <c r="R158" s="1101"/>
      <c r="S158" s="928">
        <v>2</v>
      </c>
      <c r="T158" s="1375"/>
      <c r="X158" s="1088"/>
    </row>
    <row r="159" spans="1:20" s="921" customFormat="1" ht="15.75">
      <c r="A159" s="1073" t="s">
        <v>186</v>
      </c>
      <c r="B159" s="1090" t="s">
        <v>344</v>
      </c>
      <c r="C159" s="1092" t="s">
        <v>370</v>
      </c>
      <c r="D159" s="924"/>
      <c r="E159" s="924"/>
      <c r="F159" s="1102"/>
      <c r="G159" s="1097">
        <v>3</v>
      </c>
      <c r="H159" s="1080">
        <f t="shared" si="15"/>
        <v>90</v>
      </c>
      <c r="I159" s="1103">
        <f>J159+K159</f>
        <v>32</v>
      </c>
      <c r="J159" s="928">
        <v>16</v>
      </c>
      <c r="K159" s="928">
        <v>16</v>
      </c>
      <c r="L159" s="928"/>
      <c r="M159" s="1100">
        <f>H159-I159</f>
        <v>58</v>
      </c>
      <c r="N159" s="1101"/>
      <c r="O159" s="928"/>
      <c r="P159" s="928"/>
      <c r="Q159" s="1100"/>
      <c r="R159" s="1101"/>
      <c r="S159" s="928"/>
      <c r="T159" s="1104">
        <v>4</v>
      </c>
    </row>
    <row r="160" spans="1:20" s="921" customFormat="1" ht="31.5">
      <c r="A160" s="1073" t="s">
        <v>187</v>
      </c>
      <c r="B160" s="1091" t="s">
        <v>188</v>
      </c>
      <c r="C160" s="1092"/>
      <c r="D160" s="924"/>
      <c r="E160" s="924"/>
      <c r="F160" s="1093"/>
      <c r="G160" s="1097">
        <v>5</v>
      </c>
      <c r="H160" s="1080">
        <f t="shared" si="15"/>
        <v>150</v>
      </c>
      <c r="I160" s="1103"/>
      <c r="J160" s="928"/>
      <c r="K160" s="928"/>
      <c r="L160" s="928"/>
      <c r="M160" s="1106"/>
      <c r="N160" s="1101"/>
      <c r="O160" s="928"/>
      <c r="P160" s="928"/>
      <c r="Q160" s="1100"/>
      <c r="R160" s="1101"/>
      <c r="S160" s="928"/>
      <c r="T160" s="1375"/>
    </row>
    <row r="161" spans="1:20" s="921" customFormat="1" ht="15.75">
      <c r="A161" s="1073"/>
      <c r="B161" s="1089" t="s">
        <v>33</v>
      </c>
      <c r="C161" s="1092"/>
      <c r="D161" s="924"/>
      <c r="E161" s="924"/>
      <c r="F161" s="1093"/>
      <c r="G161" s="1115">
        <v>1</v>
      </c>
      <c r="H161" s="1108">
        <f t="shared" si="15"/>
        <v>30</v>
      </c>
      <c r="I161" s="1109"/>
      <c r="J161" s="924"/>
      <c r="K161" s="924"/>
      <c r="L161" s="924"/>
      <c r="M161" s="1110"/>
      <c r="N161" s="1092"/>
      <c r="O161" s="924"/>
      <c r="P161" s="924"/>
      <c r="Q161" s="1095"/>
      <c r="R161" s="1092"/>
      <c r="S161" s="924"/>
      <c r="T161" s="1375"/>
    </row>
    <row r="162" spans="1:20" s="921" customFormat="1" ht="15.75">
      <c r="A162" s="1073"/>
      <c r="B162" s="1090" t="s">
        <v>344</v>
      </c>
      <c r="C162" s="1092" t="s">
        <v>369</v>
      </c>
      <c r="D162" s="924"/>
      <c r="E162" s="924"/>
      <c r="F162" s="1093"/>
      <c r="G162" s="1097">
        <v>4</v>
      </c>
      <c r="H162" s="1080">
        <f t="shared" si="15"/>
        <v>120</v>
      </c>
      <c r="I162" s="1103">
        <f>J162+K162+L162</f>
        <v>45</v>
      </c>
      <c r="J162" s="928">
        <v>27</v>
      </c>
      <c r="K162" s="928">
        <v>18</v>
      </c>
      <c r="L162" s="928"/>
      <c r="M162" s="1106">
        <f>H162-I162</f>
        <v>75</v>
      </c>
      <c r="N162" s="1101"/>
      <c r="O162" s="928"/>
      <c r="P162" s="928"/>
      <c r="Q162" s="1100"/>
      <c r="R162" s="1101"/>
      <c r="S162" s="928">
        <v>5</v>
      </c>
      <c r="T162" s="1375"/>
    </row>
    <row r="163" spans="1:20" s="921" customFormat="1" ht="31.5">
      <c r="A163" s="1073" t="s">
        <v>189</v>
      </c>
      <c r="B163" s="1111" t="s">
        <v>190</v>
      </c>
      <c r="C163" s="1092"/>
      <c r="D163" s="924"/>
      <c r="E163" s="924"/>
      <c r="F163" s="1102"/>
      <c r="G163" s="1115">
        <v>6.5</v>
      </c>
      <c r="H163" s="1080">
        <f t="shared" si="15"/>
        <v>195</v>
      </c>
      <c r="I163" s="924"/>
      <c r="J163" s="924"/>
      <c r="K163" s="924"/>
      <c r="L163" s="924"/>
      <c r="M163" s="1095"/>
      <c r="N163" s="1092"/>
      <c r="O163" s="924"/>
      <c r="P163" s="924"/>
      <c r="Q163" s="1095"/>
      <c r="R163" s="1092"/>
      <c r="S163" s="949"/>
      <c r="T163" s="1375"/>
    </row>
    <row r="164" spans="1:20" s="921" customFormat="1" ht="15.75">
      <c r="A164" s="1073" t="s">
        <v>191</v>
      </c>
      <c r="B164" s="1089" t="s">
        <v>33</v>
      </c>
      <c r="C164" s="1092"/>
      <c r="D164" s="924"/>
      <c r="E164" s="924"/>
      <c r="F164" s="1102"/>
      <c r="G164" s="1115">
        <v>1.5</v>
      </c>
      <c r="H164" s="1080">
        <f t="shared" si="15"/>
        <v>45</v>
      </c>
      <c r="I164" s="1109"/>
      <c r="J164" s="924"/>
      <c r="K164" s="924"/>
      <c r="L164" s="924"/>
      <c r="M164" s="1095"/>
      <c r="N164" s="1092"/>
      <c r="O164" s="924"/>
      <c r="P164" s="924"/>
      <c r="Q164" s="1095"/>
      <c r="R164" s="1092"/>
      <c r="S164" s="949"/>
      <c r="T164" s="1375"/>
    </row>
    <row r="165" spans="1:20" s="921" customFormat="1" ht="15.75">
      <c r="A165" s="1073" t="s">
        <v>192</v>
      </c>
      <c r="B165" s="1090" t="s">
        <v>34</v>
      </c>
      <c r="C165" s="1092">
        <v>3</v>
      </c>
      <c r="D165" s="924"/>
      <c r="E165" s="924"/>
      <c r="F165" s="1102"/>
      <c r="G165" s="1097">
        <v>4</v>
      </c>
      <c r="H165" s="1080">
        <f t="shared" si="15"/>
        <v>120</v>
      </c>
      <c r="I165" s="1103">
        <f>J165+K165+L165</f>
        <v>45</v>
      </c>
      <c r="J165" s="928">
        <v>30</v>
      </c>
      <c r="K165" s="928">
        <v>8</v>
      </c>
      <c r="L165" s="928">
        <v>7</v>
      </c>
      <c r="M165" s="1100">
        <f>H165-I165</f>
        <v>75</v>
      </c>
      <c r="N165" s="1101"/>
      <c r="O165" s="928"/>
      <c r="P165" s="928"/>
      <c r="Q165" s="1100"/>
      <c r="R165" s="1101">
        <v>3</v>
      </c>
      <c r="S165" s="949"/>
      <c r="T165" s="1375"/>
    </row>
    <row r="166" spans="1:20" s="921" customFormat="1" ht="31.5">
      <c r="A166" s="1073" t="s">
        <v>193</v>
      </c>
      <c r="B166" s="1091" t="s">
        <v>300</v>
      </c>
      <c r="C166" s="1092"/>
      <c r="D166" s="924"/>
      <c r="E166" s="924"/>
      <c r="F166" s="1093" t="s">
        <v>369</v>
      </c>
      <c r="G166" s="1097">
        <v>1</v>
      </c>
      <c r="H166" s="1080">
        <f t="shared" si="15"/>
        <v>30</v>
      </c>
      <c r="I166" s="1103">
        <v>10</v>
      </c>
      <c r="J166" s="1099"/>
      <c r="K166" s="928"/>
      <c r="L166" s="928">
        <v>10</v>
      </c>
      <c r="M166" s="1100">
        <f>H166-I166</f>
        <v>20</v>
      </c>
      <c r="N166" s="1101"/>
      <c r="O166" s="928"/>
      <c r="P166" s="928"/>
      <c r="Q166" s="1100"/>
      <c r="R166" s="1101"/>
      <c r="S166" s="928">
        <v>1</v>
      </c>
      <c r="T166" s="1375"/>
    </row>
    <row r="167" spans="1:20" s="921" customFormat="1" ht="31.5">
      <c r="A167" s="1073" t="s">
        <v>194</v>
      </c>
      <c r="B167" s="1111" t="s">
        <v>195</v>
      </c>
      <c r="C167" s="1092"/>
      <c r="D167" s="924"/>
      <c r="E167" s="924"/>
      <c r="F167" s="1102"/>
      <c r="G167" s="1115">
        <v>5</v>
      </c>
      <c r="H167" s="1080">
        <f t="shared" si="15"/>
        <v>150</v>
      </c>
      <c r="I167" s="1109"/>
      <c r="J167" s="924"/>
      <c r="K167" s="924"/>
      <c r="L167" s="924"/>
      <c r="M167" s="1095"/>
      <c r="N167" s="1092"/>
      <c r="O167" s="924"/>
      <c r="P167" s="924"/>
      <c r="Q167" s="1095"/>
      <c r="R167" s="1092"/>
      <c r="S167" s="924"/>
      <c r="T167" s="1112"/>
    </row>
    <row r="168" spans="1:20" s="921" customFormat="1" ht="15.75" hidden="1">
      <c r="A168" s="1073"/>
      <c r="B168" s="1089"/>
      <c r="C168" s="1092"/>
      <c r="D168" s="924"/>
      <c r="E168" s="924"/>
      <c r="F168" s="1102"/>
      <c r="G168" s="1115"/>
      <c r="H168" s="1080"/>
      <c r="I168" s="1109"/>
      <c r="J168" s="924"/>
      <c r="K168" s="924"/>
      <c r="L168" s="924"/>
      <c r="M168" s="1095"/>
      <c r="N168" s="1092"/>
      <c r="O168" s="924"/>
      <c r="P168" s="924"/>
      <c r="Q168" s="1095"/>
      <c r="R168" s="1092"/>
      <c r="S168" s="924"/>
      <c r="T168" s="1112"/>
    </row>
    <row r="169" spans="1:20" s="921" customFormat="1" ht="0.75" customHeight="1">
      <c r="A169" s="1073"/>
      <c r="B169" s="1089" t="s">
        <v>33</v>
      </c>
      <c r="C169" s="1092"/>
      <c r="D169" s="924"/>
      <c r="E169" s="924"/>
      <c r="F169" s="1102"/>
      <c r="G169" s="1115"/>
      <c r="H169" s="1080"/>
      <c r="I169" s="1109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24"/>
      <c r="T169" s="1112"/>
    </row>
    <row r="170" spans="1:20" s="921" customFormat="1" ht="15.75">
      <c r="A170" s="1073" t="s">
        <v>196</v>
      </c>
      <c r="B170" s="1090" t="s">
        <v>344</v>
      </c>
      <c r="C170" s="1092"/>
      <c r="D170" s="924"/>
      <c r="E170" s="924"/>
      <c r="F170" s="1102"/>
      <c r="G170" s="1097">
        <v>2</v>
      </c>
      <c r="H170" s="1080">
        <f t="shared" si="15"/>
        <v>60</v>
      </c>
      <c r="I170" s="1103">
        <f>J170+K170</f>
        <v>27</v>
      </c>
      <c r="J170" s="928">
        <v>18</v>
      </c>
      <c r="K170" s="928">
        <v>9</v>
      </c>
      <c r="L170" s="928"/>
      <c r="M170" s="1100">
        <f>H170-I170</f>
        <v>33</v>
      </c>
      <c r="N170" s="1101"/>
      <c r="O170" s="928"/>
      <c r="P170" s="928"/>
      <c r="Q170" s="1100"/>
      <c r="R170" s="1101"/>
      <c r="S170" s="928">
        <v>3</v>
      </c>
      <c r="T170" s="1113"/>
    </row>
    <row r="171" spans="1:20" s="921" customFormat="1" ht="16.5" thickBot="1">
      <c r="A171" s="1073" t="s">
        <v>197</v>
      </c>
      <c r="B171" s="1090" t="s">
        <v>344</v>
      </c>
      <c r="C171" s="924" t="s">
        <v>370</v>
      </c>
      <c r="D171" s="1376"/>
      <c r="E171" s="924"/>
      <c r="F171" s="1102"/>
      <c r="G171" s="1097">
        <v>3</v>
      </c>
      <c r="H171" s="1080">
        <f t="shared" si="15"/>
        <v>90</v>
      </c>
      <c r="I171" s="1103">
        <f>J171+K171</f>
        <v>32</v>
      </c>
      <c r="J171" s="928">
        <v>24</v>
      </c>
      <c r="K171" s="928">
        <v>8</v>
      </c>
      <c r="L171" s="928"/>
      <c r="M171" s="1100">
        <f>H171-I171</f>
        <v>58</v>
      </c>
      <c r="N171" s="1101"/>
      <c r="O171" s="928"/>
      <c r="P171" s="928"/>
      <c r="Q171" s="1100"/>
      <c r="R171" s="1101"/>
      <c r="S171" s="928"/>
      <c r="T171" s="1113">
        <v>4</v>
      </c>
    </row>
    <row r="172" spans="1:20" s="921" customFormat="1" ht="15.75">
      <c r="A172" s="1073"/>
      <c r="B172" s="1114" t="s">
        <v>254</v>
      </c>
      <c r="C172" s="1092"/>
      <c r="D172" s="924">
        <v>3</v>
      </c>
      <c r="E172" s="924"/>
      <c r="F172" s="1102"/>
      <c r="G172" s="1097">
        <v>4</v>
      </c>
      <c r="H172" s="1080">
        <f t="shared" si="15"/>
        <v>120</v>
      </c>
      <c r="I172" s="1103">
        <v>45</v>
      </c>
      <c r="J172" s="928">
        <v>30</v>
      </c>
      <c r="K172" s="928">
        <v>15</v>
      </c>
      <c r="L172" s="928"/>
      <c r="M172" s="1100">
        <f>H172-I172</f>
        <v>75</v>
      </c>
      <c r="N172" s="1101"/>
      <c r="O172" s="928"/>
      <c r="P172" s="928"/>
      <c r="Q172" s="1100"/>
      <c r="R172" s="1101">
        <v>3</v>
      </c>
      <c r="S172" s="928"/>
      <c r="T172" s="1113"/>
    </row>
    <row r="173" spans="1:20" s="921" customFormat="1" ht="31.5">
      <c r="A173" s="1073" t="s">
        <v>198</v>
      </c>
      <c r="B173" s="1091" t="s">
        <v>199</v>
      </c>
      <c r="C173" s="1092"/>
      <c r="D173" s="924"/>
      <c r="E173" s="924"/>
      <c r="F173" s="1093"/>
      <c r="G173" s="1115">
        <v>8.5</v>
      </c>
      <c r="H173" s="1080">
        <f t="shared" si="15"/>
        <v>255</v>
      </c>
      <c r="I173" s="1109"/>
      <c r="J173" s="940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>
      <c r="A174" s="1073" t="s">
        <v>200</v>
      </c>
      <c r="B174" s="1089" t="s">
        <v>33</v>
      </c>
      <c r="C174" s="1092"/>
      <c r="D174" s="924"/>
      <c r="E174" s="924"/>
      <c r="F174" s="1093"/>
      <c r="G174" s="1115">
        <v>2.5</v>
      </c>
      <c r="H174" s="1080">
        <f t="shared" si="15"/>
        <v>75</v>
      </c>
      <c r="I174" s="1109"/>
      <c r="J174" s="940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15.75">
      <c r="A175" s="1073" t="s">
        <v>201</v>
      </c>
      <c r="B175" s="1090" t="s">
        <v>34</v>
      </c>
      <c r="C175" s="1092"/>
      <c r="D175" s="924"/>
      <c r="E175" s="924"/>
      <c r="F175" s="1102"/>
      <c r="G175" s="1097">
        <v>6</v>
      </c>
      <c r="H175" s="1080">
        <f t="shared" si="15"/>
        <v>180</v>
      </c>
      <c r="I175" s="1103">
        <f>J175+L175+K175</f>
        <v>73</v>
      </c>
      <c r="J175" s="928">
        <f>J176+J177</f>
        <v>39</v>
      </c>
      <c r="K175" s="928">
        <f>K176+K177</f>
        <v>15</v>
      </c>
      <c r="L175" s="928">
        <f>L176+L177+L179</f>
        <v>19</v>
      </c>
      <c r="M175" s="1100">
        <f>H175-I175</f>
        <v>107</v>
      </c>
      <c r="N175" s="1101"/>
      <c r="O175" s="928"/>
      <c r="P175" s="928"/>
      <c r="Q175" s="1100"/>
      <c r="R175" s="1101"/>
      <c r="S175" s="924"/>
      <c r="T175" s="1112"/>
    </row>
    <row r="176" spans="1:20" s="921" customFormat="1" ht="31.5">
      <c r="A176" s="1073" t="s">
        <v>202</v>
      </c>
      <c r="B176" s="1091" t="s">
        <v>346</v>
      </c>
      <c r="C176" s="1092"/>
      <c r="D176" s="924">
        <v>3</v>
      </c>
      <c r="E176" s="924"/>
      <c r="F176" s="1119"/>
      <c r="G176" s="1120">
        <v>3.5</v>
      </c>
      <c r="H176" s="1080">
        <f t="shared" si="15"/>
        <v>105</v>
      </c>
      <c r="I176" s="1103">
        <f>J176+K176+L176</f>
        <v>45</v>
      </c>
      <c r="J176" s="928">
        <v>30</v>
      </c>
      <c r="K176" s="928">
        <v>15</v>
      </c>
      <c r="L176" s="928"/>
      <c r="M176" s="1100">
        <f>H176-I176</f>
        <v>60</v>
      </c>
      <c r="N176" s="1101"/>
      <c r="O176" s="928"/>
      <c r="P176" s="928"/>
      <c r="Q176" s="1100"/>
      <c r="R176" s="1101">
        <v>3</v>
      </c>
      <c r="S176" s="928"/>
      <c r="T176" s="1113"/>
    </row>
    <row r="177" spans="1:20" s="921" customFormat="1" ht="31.5">
      <c r="A177" s="1073"/>
      <c r="B177" s="1091" t="s">
        <v>346</v>
      </c>
      <c r="C177" s="1092" t="s">
        <v>369</v>
      </c>
      <c r="D177" s="924"/>
      <c r="E177" s="924"/>
      <c r="F177" s="1119"/>
      <c r="G177" s="1120">
        <v>1.5</v>
      </c>
      <c r="H177" s="1080">
        <f t="shared" si="15"/>
        <v>45</v>
      </c>
      <c r="I177" s="1103">
        <v>18</v>
      </c>
      <c r="J177" s="928">
        <v>9</v>
      </c>
      <c r="K177" s="928"/>
      <c r="L177" s="928">
        <v>9</v>
      </c>
      <c r="M177" s="1100">
        <f>H177-I177</f>
        <v>27</v>
      </c>
      <c r="N177" s="1101"/>
      <c r="O177" s="928"/>
      <c r="P177" s="928"/>
      <c r="Q177" s="1100"/>
      <c r="R177" s="1101"/>
      <c r="S177" s="928">
        <v>2</v>
      </c>
      <c r="T177" s="1113"/>
    </row>
    <row r="178" spans="1:20" s="921" customFormat="1" ht="31.5" hidden="1">
      <c r="A178" s="1073"/>
      <c r="B178" s="1091" t="s">
        <v>347</v>
      </c>
      <c r="C178" s="1092" t="s">
        <v>369</v>
      </c>
      <c r="D178" s="924"/>
      <c r="E178" s="924"/>
      <c r="F178" s="1119"/>
      <c r="G178" s="1120">
        <v>4</v>
      </c>
      <c r="H178" s="1080">
        <f t="shared" si="15"/>
        <v>120</v>
      </c>
      <c r="I178" s="1103">
        <f>J178+K178+L178</f>
        <v>40</v>
      </c>
      <c r="J178" s="928">
        <v>24</v>
      </c>
      <c r="K178" s="928">
        <v>8</v>
      </c>
      <c r="L178" s="928">
        <v>8</v>
      </c>
      <c r="M178" s="1100">
        <f>H178-I178</f>
        <v>80</v>
      </c>
      <c r="N178" s="1101"/>
      <c r="O178" s="928"/>
      <c r="P178" s="928"/>
      <c r="Q178" s="1100"/>
      <c r="R178" s="1101"/>
      <c r="S178" s="928">
        <v>5</v>
      </c>
      <c r="T178" s="1113"/>
    </row>
    <row r="179" spans="1:20" s="921" customFormat="1" ht="15.75">
      <c r="A179" s="1073" t="s">
        <v>204</v>
      </c>
      <c r="B179" s="1091" t="s">
        <v>203</v>
      </c>
      <c r="C179" s="1092"/>
      <c r="D179" s="924"/>
      <c r="E179" s="924"/>
      <c r="F179" s="1119" t="s">
        <v>370</v>
      </c>
      <c r="G179" s="1120">
        <v>1</v>
      </c>
      <c r="H179" s="1080">
        <f t="shared" si="15"/>
        <v>30</v>
      </c>
      <c r="I179" s="1103">
        <v>10</v>
      </c>
      <c r="J179" s="928"/>
      <c r="K179" s="928"/>
      <c r="L179" s="928">
        <v>10</v>
      </c>
      <c r="M179" s="1100">
        <f>H179-I179</f>
        <v>20</v>
      </c>
      <c r="N179" s="1101"/>
      <c r="O179" s="928"/>
      <c r="P179" s="928"/>
      <c r="Q179" s="1100"/>
      <c r="R179" s="1101"/>
      <c r="S179" s="928"/>
      <c r="T179" s="1113">
        <v>1</v>
      </c>
    </row>
    <row r="180" spans="1:20" s="921" customFormat="1" ht="15.75">
      <c r="A180" s="1073" t="s">
        <v>205</v>
      </c>
      <c r="B180" s="1091" t="s">
        <v>206</v>
      </c>
      <c r="C180" s="1092"/>
      <c r="D180" s="924"/>
      <c r="E180" s="924"/>
      <c r="F180" s="1093"/>
      <c r="G180" s="1115">
        <v>3</v>
      </c>
      <c r="H180" s="1080">
        <f t="shared" si="15"/>
        <v>90</v>
      </c>
      <c r="I180" s="1123"/>
      <c r="J180" s="940"/>
      <c r="K180" s="924"/>
      <c r="L180" s="924"/>
      <c r="M180" s="1095"/>
      <c r="N180" s="1092"/>
      <c r="O180" s="924"/>
      <c r="P180" s="924"/>
      <c r="Q180" s="1095"/>
      <c r="R180" s="1092"/>
      <c r="S180" s="924"/>
      <c r="T180" s="1112"/>
    </row>
    <row r="181" spans="1:20" s="921" customFormat="1" ht="15.75">
      <c r="A181" s="1073" t="s">
        <v>207</v>
      </c>
      <c r="B181" s="1089" t="s">
        <v>33</v>
      </c>
      <c r="C181" s="1092"/>
      <c r="D181" s="924"/>
      <c r="E181" s="924"/>
      <c r="F181" s="1093"/>
      <c r="G181" s="1115">
        <v>0.5</v>
      </c>
      <c r="H181" s="1080">
        <f t="shared" si="15"/>
        <v>15</v>
      </c>
      <c r="I181" s="1123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208</v>
      </c>
      <c r="B182" s="1090" t="s">
        <v>348</v>
      </c>
      <c r="C182" s="1092"/>
      <c r="D182" s="928">
        <v>3</v>
      </c>
      <c r="E182" s="928"/>
      <c r="F182" s="1124"/>
      <c r="G182" s="1097">
        <v>2.5</v>
      </c>
      <c r="H182" s="1080">
        <f t="shared" si="15"/>
        <v>75</v>
      </c>
      <c r="I182" s="1103">
        <v>30</v>
      </c>
      <c r="J182" s="928">
        <v>15</v>
      </c>
      <c r="K182" s="928"/>
      <c r="L182" s="928">
        <v>15</v>
      </c>
      <c r="M182" s="1100">
        <f>H182-I182</f>
        <v>45</v>
      </c>
      <c r="N182" s="1101"/>
      <c r="O182" s="928"/>
      <c r="P182" s="928"/>
      <c r="Q182" s="1100"/>
      <c r="R182" s="1101">
        <v>2</v>
      </c>
      <c r="S182" s="924"/>
      <c r="T182" s="1112"/>
    </row>
    <row r="183" spans="1:20" s="921" customFormat="1" ht="15.75" hidden="1">
      <c r="A183" s="1073"/>
      <c r="B183" s="1090" t="s">
        <v>345</v>
      </c>
      <c r="C183" s="1092"/>
      <c r="D183" s="928">
        <v>3</v>
      </c>
      <c r="E183" s="928"/>
      <c r="F183" s="1124"/>
      <c r="G183" s="1097">
        <v>1</v>
      </c>
      <c r="H183" s="1080">
        <v>30</v>
      </c>
      <c r="I183" s="1103">
        <v>15</v>
      </c>
      <c r="J183" s="928">
        <v>8</v>
      </c>
      <c r="K183" s="928"/>
      <c r="L183" s="928">
        <v>7</v>
      </c>
      <c r="M183" s="1100">
        <f>H183-I183</f>
        <v>15</v>
      </c>
      <c r="N183" s="1101"/>
      <c r="O183" s="928"/>
      <c r="P183" s="928"/>
      <c r="Q183" s="1100"/>
      <c r="R183" s="1101">
        <v>1</v>
      </c>
      <c r="S183" s="924"/>
      <c r="T183" s="1112"/>
    </row>
    <row r="184" spans="1:20" s="921" customFormat="1" ht="15.75" hidden="1">
      <c r="A184" s="1073"/>
      <c r="B184" s="1090" t="s">
        <v>345</v>
      </c>
      <c r="C184" s="1092"/>
      <c r="D184" s="928"/>
      <c r="E184" s="928"/>
      <c r="F184" s="1124"/>
      <c r="G184" s="1097">
        <v>0.5</v>
      </c>
      <c r="H184" s="1080">
        <v>15</v>
      </c>
      <c r="I184" s="1103">
        <v>8</v>
      </c>
      <c r="J184" s="928"/>
      <c r="K184" s="928"/>
      <c r="L184" s="928">
        <v>8</v>
      </c>
      <c r="M184" s="1100">
        <f>H184-I184</f>
        <v>7</v>
      </c>
      <c r="N184" s="1101"/>
      <c r="O184" s="928"/>
      <c r="P184" s="928"/>
      <c r="Q184" s="1100"/>
      <c r="R184" s="1101"/>
      <c r="S184" s="924">
        <v>1</v>
      </c>
      <c r="T184" s="1112"/>
    </row>
    <row r="185" spans="1:20" s="921" customFormat="1" ht="15.75" hidden="1">
      <c r="A185" s="1073"/>
      <c r="B185" s="1090" t="s">
        <v>345</v>
      </c>
      <c r="C185" s="1092"/>
      <c r="D185" s="928" t="s">
        <v>370</v>
      </c>
      <c r="E185" s="928"/>
      <c r="F185" s="1124"/>
      <c r="G185" s="1097">
        <v>1</v>
      </c>
      <c r="H185" s="1080">
        <v>30</v>
      </c>
      <c r="I185" s="1103">
        <v>24</v>
      </c>
      <c r="J185" s="928">
        <v>16</v>
      </c>
      <c r="K185" s="928"/>
      <c r="L185" s="928">
        <v>8</v>
      </c>
      <c r="M185" s="1100">
        <f>H185-I185</f>
        <v>6</v>
      </c>
      <c r="N185" s="1101"/>
      <c r="O185" s="928"/>
      <c r="P185" s="928"/>
      <c r="Q185" s="1100"/>
      <c r="R185" s="1101"/>
      <c r="S185" s="924"/>
      <c r="T185" s="1112">
        <v>3</v>
      </c>
    </row>
    <row r="186" spans="1:20" s="921" customFormat="1" ht="15.75">
      <c r="A186" s="1073"/>
      <c r="B186" s="1090"/>
      <c r="C186" s="1092"/>
      <c r="D186" s="928"/>
      <c r="E186" s="928"/>
      <c r="F186" s="1124"/>
      <c r="G186" s="1097"/>
      <c r="H186" s="1080"/>
      <c r="I186" s="1103"/>
      <c r="J186" s="928"/>
      <c r="K186" s="928"/>
      <c r="L186" s="928"/>
      <c r="M186" s="1100"/>
      <c r="N186" s="1101"/>
      <c r="O186" s="928"/>
      <c r="P186" s="928"/>
      <c r="Q186" s="1100"/>
      <c r="R186" s="1101"/>
      <c r="S186" s="924"/>
      <c r="T186" s="1112"/>
    </row>
    <row r="187" spans="1:20" s="921" customFormat="1" ht="31.5">
      <c r="A187" s="1073" t="s">
        <v>209</v>
      </c>
      <c r="B187" s="1111" t="s">
        <v>210</v>
      </c>
      <c r="C187" s="1092"/>
      <c r="D187" s="924"/>
      <c r="E187" s="924"/>
      <c r="F187" s="1102"/>
      <c r="G187" s="1115">
        <v>6</v>
      </c>
      <c r="H187" s="1080">
        <f t="shared" si="15"/>
        <v>180</v>
      </c>
      <c r="I187" s="1109"/>
      <c r="J187" s="924"/>
      <c r="K187" s="924"/>
      <c r="L187" s="924"/>
      <c r="M187" s="1095"/>
      <c r="N187" s="1092"/>
      <c r="O187" s="924"/>
      <c r="P187" s="924"/>
      <c r="Q187" s="1095"/>
      <c r="R187" s="1092"/>
      <c r="S187" s="924"/>
      <c r="T187" s="1112"/>
    </row>
    <row r="188" spans="1:20" s="921" customFormat="1" ht="15.75">
      <c r="A188" s="1073" t="s">
        <v>211</v>
      </c>
      <c r="B188" s="1089" t="s">
        <v>33</v>
      </c>
      <c r="C188" s="1092"/>
      <c r="D188" s="924"/>
      <c r="E188" s="924"/>
      <c r="F188" s="1102"/>
      <c r="G188" s="1115">
        <v>1</v>
      </c>
      <c r="H188" s="1080">
        <f t="shared" si="15"/>
        <v>30</v>
      </c>
      <c r="I188" s="1109"/>
      <c r="J188" s="924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212</v>
      </c>
      <c r="B189" s="1090" t="s">
        <v>344</v>
      </c>
      <c r="C189" s="1092"/>
      <c r="D189" s="924">
        <v>3</v>
      </c>
      <c r="E189" s="924"/>
      <c r="F189" s="1102"/>
      <c r="G189" s="1097">
        <v>5</v>
      </c>
      <c r="H189" s="1080">
        <f t="shared" si="15"/>
        <v>150</v>
      </c>
      <c r="I189" s="1103">
        <f>J189+K189+L189</f>
        <v>60</v>
      </c>
      <c r="J189" s="928">
        <v>45</v>
      </c>
      <c r="K189" s="928">
        <v>8</v>
      </c>
      <c r="L189" s="928">
        <v>7</v>
      </c>
      <c r="M189" s="1100">
        <f>H189-I189</f>
        <v>90</v>
      </c>
      <c r="N189" s="1101"/>
      <c r="O189" s="928"/>
      <c r="P189" s="928"/>
      <c r="Q189" s="1100"/>
      <c r="R189" s="1101">
        <v>4</v>
      </c>
      <c r="S189" s="924"/>
      <c r="T189" s="1112"/>
    </row>
    <row r="190" spans="1:20" s="921" customFormat="1" ht="15.75">
      <c r="A190" s="1073"/>
      <c r="B190" s="1125" t="s">
        <v>255</v>
      </c>
      <c r="C190" s="1092"/>
      <c r="D190" s="924"/>
      <c r="E190" s="924"/>
      <c r="F190" s="1102"/>
      <c r="G190" s="1126">
        <v>3</v>
      </c>
      <c r="H190" s="1080">
        <f t="shared" si="15"/>
        <v>90</v>
      </c>
      <c r="I190" s="1103"/>
      <c r="J190" s="928"/>
      <c r="K190" s="928"/>
      <c r="L190" s="928"/>
      <c r="M190" s="1100"/>
      <c r="N190" s="1101"/>
      <c r="O190" s="928"/>
      <c r="P190" s="928"/>
      <c r="Q190" s="1100"/>
      <c r="R190" s="1101"/>
      <c r="S190" s="924"/>
      <c r="T190" s="1112"/>
    </row>
    <row r="191" spans="1:20" s="921" customFormat="1" ht="15.75">
      <c r="A191" s="1073"/>
      <c r="B191" s="1127" t="s">
        <v>33</v>
      </c>
      <c r="C191" s="1092"/>
      <c r="D191" s="924"/>
      <c r="E191" s="924"/>
      <c r="F191" s="1102"/>
      <c r="G191" s="1126">
        <v>0.5</v>
      </c>
      <c r="H191" s="1080">
        <f t="shared" si="15"/>
        <v>15</v>
      </c>
      <c r="I191" s="1103"/>
      <c r="J191" s="928"/>
      <c r="K191" s="928"/>
      <c r="L191" s="928"/>
      <c r="M191" s="1100"/>
      <c r="N191" s="1101"/>
      <c r="O191" s="928"/>
      <c r="P191" s="928"/>
      <c r="Q191" s="1100"/>
      <c r="R191" s="1101"/>
      <c r="S191" s="924"/>
      <c r="T191" s="1112"/>
    </row>
    <row r="192" spans="1:20" s="921" customFormat="1" ht="15.75">
      <c r="A192" s="1073"/>
      <c r="B192" s="1128" t="s">
        <v>348</v>
      </c>
      <c r="C192" s="1092"/>
      <c r="D192" s="924" t="s">
        <v>369</v>
      </c>
      <c r="E192" s="924"/>
      <c r="F192" s="1102"/>
      <c r="G192" s="1129">
        <v>2.5</v>
      </c>
      <c r="H192" s="1080">
        <f t="shared" si="15"/>
        <v>75</v>
      </c>
      <c r="I192" s="1130">
        <f>J192+L192</f>
        <v>27</v>
      </c>
      <c r="J192" s="966">
        <v>18</v>
      </c>
      <c r="K192" s="966"/>
      <c r="L192" s="966">
        <v>9</v>
      </c>
      <c r="M192" s="1131">
        <f>H192-I192</f>
        <v>48</v>
      </c>
      <c r="N192" s="1101"/>
      <c r="O192" s="928"/>
      <c r="P192" s="928"/>
      <c r="Q192" s="1100"/>
      <c r="R192" s="1101"/>
      <c r="S192" s="928">
        <v>3</v>
      </c>
      <c r="T192" s="1112"/>
    </row>
    <row r="193" spans="1:20" s="921" customFormat="1" ht="31.5">
      <c r="A193" s="1073" t="s">
        <v>213</v>
      </c>
      <c r="B193" s="1091" t="s">
        <v>214</v>
      </c>
      <c r="C193" s="1092"/>
      <c r="D193" s="924"/>
      <c r="E193" s="924"/>
      <c r="F193" s="1093"/>
      <c r="G193" s="1115">
        <v>4.5</v>
      </c>
      <c r="H193" s="1080">
        <f t="shared" si="15"/>
        <v>135</v>
      </c>
      <c r="I193" s="1123"/>
      <c r="J193" s="940"/>
      <c r="K193" s="924"/>
      <c r="L193" s="924"/>
      <c r="M193" s="1095"/>
      <c r="N193" s="1092"/>
      <c r="O193" s="924"/>
      <c r="P193" s="924"/>
      <c r="Q193" s="1095"/>
      <c r="R193" s="1092"/>
      <c r="S193" s="924"/>
      <c r="T193" s="1112"/>
    </row>
    <row r="194" spans="1:20" s="921" customFormat="1" ht="15.75">
      <c r="A194" s="1073" t="s">
        <v>215</v>
      </c>
      <c r="B194" s="1132" t="s">
        <v>344</v>
      </c>
      <c r="C194" s="1133"/>
      <c r="D194" s="955"/>
      <c r="E194" s="955"/>
      <c r="F194" s="1134"/>
      <c r="G194" s="1097">
        <v>1</v>
      </c>
      <c r="H194" s="1080">
        <f t="shared" si="15"/>
        <v>30</v>
      </c>
      <c r="I194" s="1103">
        <f>J194+L194+K194</f>
        <v>18</v>
      </c>
      <c r="J194" s="928">
        <v>9</v>
      </c>
      <c r="K194" s="928">
        <v>9</v>
      </c>
      <c r="L194" s="928"/>
      <c r="M194" s="1131">
        <f>H194-I194</f>
        <v>12</v>
      </c>
      <c r="N194" s="1101"/>
      <c r="O194" s="928"/>
      <c r="P194" s="928"/>
      <c r="Q194" s="1100"/>
      <c r="R194" s="1101"/>
      <c r="S194" s="928">
        <v>2</v>
      </c>
      <c r="T194" s="1113"/>
    </row>
    <row r="195" spans="1:20" s="921" customFormat="1" ht="15.75">
      <c r="A195" s="1073" t="s">
        <v>216</v>
      </c>
      <c r="B195" s="1132" t="s">
        <v>344</v>
      </c>
      <c r="C195" s="1092" t="s">
        <v>370</v>
      </c>
      <c r="D195" s="924"/>
      <c r="E195" s="924"/>
      <c r="F195" s="1102"/>
      <c r="G195" s="1097">
        <v>3.5</v>
      </c>
      <c r="H195" s="1080">
        <f t="shared" si="15"/>
        <v>105</v>
      </c>
      <c r="I195" s="1103">
        <f>J195+K195+L195</f>
        <v>40</v>
      </c>
      <c r="J195" s="928">
        <v>24</v>
      </c>
      <c r="K195" s="928"/>
      <c r="L195" s="928">
        <v>16</v>
      </c>
      <c r="M195" s="1100">
        <f>H195-I195</f>
        <v>65</v>
      </c>
      <c r="N195" s="1101"/>
      <c r="O195" s="928"/>
      <c r="P195" s="928"/>
      <c r="Q195" s="1100"/>
      <c r="R195" s="1101"/>
      <c r="S195" s="928"/>
      <c r="T195" s="1113">
        <v>5</v>
      </c>
    </row>
    <row r="196" spans="1:20" s="921" customFormat="1" ht="31.5">
      <c r="A196" s="1073" t="s">
        <v>217</v>
      </c>
      <c r="B196" s="1136" t="s">
        <v>218</v>
      </c>
      <c r="C196" s="1137"/>
      <c r="D196" s="1138"/>
      <c r="E196" s="1138"/>
      <c r="F196" s="1139"/>
      <c r="G196" s="1377">
        <v>7.5</v>
      </c>
      <c r="H196" s="1080">
        <f t="shared" si="15"/>
        <v>225</v>
      </c>
      <c r="I196" s="1137"/>
      <c r="J196" s="1138"/>
      <c r="K196" s="1138"/>
      <c r="L196" s="1138"/>
      <c r="M196" s="1141"/>
      <c r="N196" s="1142"/>
      <c r="O196" s="1143"/>
      <c r="P196" s="1143"/>
      <c r="Q196" s="1144"/>
      <c r="R196" s="1145"/>
      <c r="S196" s="1138"/>
      <c r="T196" s="1146"/>
    </row>
    <row r="197" spans="1:20" s="921" customFormat="1" ht="15.75">
      <c r="A197" s="1073" t="s">
        <v>219</v>
      </c>
      <c r="B197" s="1147" t="s">
        <v>33</v>
      </c>
      <c r="C197" s="1109"/>
      <c r="D197" s="924"/>
      <c r="E197" s="924"/>
      <c r="F197" s="1102"/>
      <c r="G197" s="1126">
        <v>2.5</v>
      </c>
      <c r="H197" s="1080">
        <f t="shared" si="15"/>
        <v>75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49"/>
    </row>
    <row r="198" spans="1:20" s="921" customFormat="1" ht="15.75">
      <c r="A198" s="1073" t="s">
        <v>220</v>
      </c>
      <c r="B198" s="1150" t="s">
        <v>34</v>
      </c>
      <c r="C198" s="1151" t="s">
        <v>367</v>
      </c>
      <c r="D198" s="1143"/>
      <c r="E198" s="1143"/>
      <c r="F198" s="1078"/>
      <c r="G198" s="1378">
        <v>5</v>
      </c>
      <c r="H198" s="1080">
        <f t="shared" si="15"/>
        <v>150</v>
      </c>
      <c r="I198" s="1153">
        <v>54</v>
      </c>
      <c r="J198" s="1154">
        <v>36</v>
      </c>
      <c r="K198" s="1154">
        <v>18</v>
      </c>
      <c r="L198" s="1154"/>
      <c r="M198" s="1155">
        <f>H198-I198</f>
        <v>96</v>
      </c>
      <c r="N198" s="1101"/>
      <c r="O198" s="928">
        <v>6</v>
      </c>
      <c r="P198" s="924"/>
      <c r="Q198" s="1095"/>
      <c r="R198" s="1142"/>
      <c r="S198" s="1143"/>
      <c r="T198" s="1156"/>
    </row>
    <row r="199" spans="1:20" s="921" customFormat="1" ht="31.5">
      <c r="A199" s="1073" t="s">
        <v>221</v>
      </c>
      <c r="B199" s="1157" t="s">
        <v>222</v>
      </c>
      <c r="C199" s="1109"/>
      <c r="D199" s="924"/>
      <c r="E199" s="924"/>
      <c r="F199" s="1102"/>
      <c r="G199" s="1126">
        <v>8</v>
      </c>
      <c r="H199" s="1080">
        <f t="shared" si="15"/>
        <v>240</v>
      </c>
      <c r="I199" s="1109"/>
      <c r="J199" s="924"/>
      <c r="K199" s="924"/>
      <c r="L199" s="924"/>
      <c r="M199" s="1095"/>
      <c r="N199" s="1092"/>
      <c r="O199" s="924"/>
      <c r="P199" s="924"/>
      <c r="Q199" s="1095"/>
      <c r="R199" s="1092"/>
      <c r="S199" s="1143"/>
      <c r="T199" s="1156"/>
    </row>
    <row r="200" spans="1:20" s="921" customFormat="1" ht="15.75">
      <c r="A200" s="1073" t="s">
        <v>223</v>
      </c>
      <c r="B200" s="1158" t="s">
        <v>33</v>
      </c>
      <c r="C200" s="1092"/>
      <c r="D200" s="924"/>
      <c r="E200" s="924"/>
      <c r="F200" s="1102"/>
      <c r="G200" s="1126">
        <v>3</v>
      </c>
      <c r="H200" s="1080">
        <f t="shared" si="15"/>
        <v>90</v>
      </c>
      <c r="I200" s="1109"/>
      <c r="J200" s="924"/>
      <c r="K200" s="924"/>
      <c r="L200" s="924"/>
      <c r="M200" s="1095"/>
      <c r="N200" s="1092"/>
      <c r="O200" s="924"/>
      <c r="P200" s="924"/>
      <c r="Q200" s="1095"/>
      <c r="R200" s="1142"/>
      <c r="S200" s="1143"/>
      <c r="T200" s="1156"/>
    </row>
    <row r="201" spans="1:20" s="921" customFormat="1" ht="15.75">
      <c r="A201" s="1073" t="s">
        <v>224</v>
      </c>
      <c r="B201" s="1159" t="s">
        <v>34</v>
      </c>
      <c r="C201" s="1133" t="s">
        <v>368</v>
      </c>
      <c r="D201" s="1138"/>
      <c r="E201" s="1138"/>
      <c r="F201" s="1139"/>
      <c r="G201" s="1379">
        <v>5</v>
      </c>
      <c r="H201" s="1080">
        <f t="shared" si="15"/>
        <v>150</v>
      </c>
      <c r="I201" s="1161">
        <f>J201+K201</f>
        <v>54</v>
      </c>
      <c r="J201" s="1162">
        <v>36</v>
      </c>
      <c r="K201" s="1162">
        <v>18</v>
      </c>
      <c r="L201" s="1162"/>
      <c r="M201" s="1163">
        <f>H201-I201</f>
        <v>96</v>
      </c>
      <c r="N201" s="1101"/>
      <c r="O201" s="928"/>
      <c r="P201" s="928">
        <v>6</v>
      </c>
      <c r="Q201" s="1100">
        <v>6</v>
      </c>
      <c r="R201" s="1142"/>
      <c r="S201" s="1143"/>
      <c r="T201" s="1156"/>
    </row>
    <row r="202" spans="1:20" s="921" customFormat="1" ht="31.5">
      <c r="A202" s="1073" t="s">
        <v>225</v>
      </c>
      <c r="B202" s="1164" t="s">
        <v>226</v>
      </c>
      <c r="C202" s="1109"/>
      <c r="D202" s="924"/>
      <c r="E202" s="924"/>
      <c r="F202" s="1102"/>
      <c r="G202" s="1115">
        <v>9</v>
      </c>
      <c r="H202" s="1080">
        <f t="shared" si="15"/>
        <v>270</v>
      </c>
      <c r="I202" s="1109"/>
      <c r="J202" s="924"/>
      <c r="K202" s="924"/>
      <c r="L202" s="924"/>
      <c r="M202" s="1095"/>
      <c r="N202" s="1092"/>
      <c r="O202" s="924"/>
      <c r="P202" s="924"/>
      <c r="Q202" s="1095"/>
      <c r="R202" s="1142"/>
      <c r="S202" s="1143"/>
      <c r="T202" s="1165"/>
    </row>
    <row r="203" spans="1:20" s="921" customFormat="1" ht="15.75" hidden="1">
      <c r="A203" s="1073"/>
      <c r="B203" s="1147"/>
      <c r="C203" s="1109"/>
      <c r="D203" s="924"/>
      <c r="E203" s="924"/>
      <c r="F203" s="1102"/>
      <c r="G203" s="1115"/>
      <c r="H203" s="1080"/>
      <c r="I203" s="1109"/>
      <c r="J203" s="924"/>
      <c r="K203" s="924"/>
      <c r="L203" s="924"/>
      <c r="M203" s="1095"/>
      <c r="N203" s="1092"/>
      <c r="O203" s="924"/>
      <c r="P203" s="924"/>
      <c r="Q203" s="1095"/>
      <c r="R203" s="1142"/>
      <c r="S203" s="1143"/>
      <c r="T203" s="1165"/>
    </row>
    <row r="204" spans="1:20" s="921" customFormat="1" ht="15.75">
      <c r="A204" s="1073" t="s">
        <v>227</v>
      </c>
      <c r="B204" s="1166" t="s">
        <v>374</v>
      </c>
      <c r="C204" s="1109"/>
      <c r="D204" s="924"/>
      <c r="E204" s="924"/>
      <c r="F204" s="1102"/>
      <c r="G204" s="1097">
        <v>2</v>
      </c>
      <c r="H204" s="1080">
        <f t="shared" si="15"/>
        <v>60</v>
      </c>
      <c r="I204" s="1103">
        <f>J204+K204</f>
        <v>36</v>
      </c>
      <c r="J204" s="928">
        <v>27</v>
      </c>
      <c r="K204" s="928">
        <v>9</v>
      </c>
      <c r="L204" s="928"/>
      <c r="M204" s="1100">
        <f>H204-I204</f>
        <v>24</v>
      </c>
      <c r="N204" s="1101"/>
      <c r="O204" s="928">
        <v>4</v>
      </c>
      <c r="P204" s="928"/>
      <c r="Q204" s="1100"/>
      <c r="R204" s="1167"/>
      <c r="S204" s="1143"/>
      <c r="T204" s="1165"/>
    </row>
    <row r="205" spans="1:20" s="921" customFormat="1" ht="15.75">
      <c r="A205" s="1073" t="s">
        <v>229</v>
      </c>
      <c r="B205" s="1166" t="s">
        <v>228</v>
      </c>
      <c r="C205" s="1109"/>
      <c r="D205" s="924" t="s">
        <v>368</v>
      </c>
      <c r="E205" s="924"/>
      <c r="F205" s="1102"/>
      <c r="G205" s="1097">
        <v>2</v>
      </c>
      <c r="H205" s="1080">
        <f t="shared" si="15"/>
        <v>60</v>
      </c>
      <c r="I205" s="1103">
        <f>J205+K205</f>
        <v>36</v>
      </c>
      <c r="J205" s="928">
        <v>27</v>
      </c>
      <c r="K205" s="928">
        <v>9</v>
      </c>
      <c r="L205" s="928"/>
      <c r="M205" s="1100">
        <f>H205-I205</f>
        <v>24</v>
      </c>
      <c r="N205" s="1101"/>
      <c r="O205" s="928"/>
      <c r="P205" s="928">
        <v>4</v>
      </c>
      <c r="Q205" s="1100">
        <v>4</v>
      </c>
      <c r="R205" s="1167"/>
      <c r="S205" s="1143"/>
      <c r="T205" s="1165"/>
    </row>
    <row r="206" spans="1:20" s="921" customFormat="1" ht="31.5">
      <c r="A206" s="1073" t="s">
        <v>230</v>
      </c>
      <c r="B206" s="1166" t="s">
        <v>352</v>
      </c>
      <c r="C206" s="1109">
        <v>3</v>
      </c>
      <c r="D206" s="924"/>
      <c r="E206" s="924"/>
      <c r="F206" s="1102"/>
      <c r="G206" s="1097">
        <v>5</v>
      </c>
      <c r="H206" s="1080">
        <f t="shared" si="15"/>
        <v>150</v>
      </c>
      <c r="I206" s="1103">
        <f>J206+K206+L206</f>
        <v>60</v>
      </c>
      <c r="J206" s="928">
        <v>30</v>
      </c>
      <c r="K206" s="928">
        <v>15</v>
      </c>
      <c r="L206" s="928">
        <v>15</v>
      </c>
      <c r="M206" s="1100">
        <f>H206-I206</f>
        <v>90</v>
      </c>
      <c r="N206" s="1101"/>
      <c r="O206" s="928"/>
      <c r="P206" s="928"/>
      <c r="Q206" s="1100"/>
      <c r="R206" s="1167">
        <v>4</v>
      </c>
      <c r="S206" s="1143"/>
      <c r="T206" s="1165"/>
    </row>
    <row r="207" spans="1:20" s="921" customFormat="1" ht="31.5">
      <c r="A207" s="1073" t="s">
        <v>232</v>
      </c>
      <c r="B207" s="1164" t="s">
        <v>233</v>
      </c>
      <c r="C207" s="1109"/>
      <c r="D207" s="924"/>
      <c r="E207" s="924"/>
      <c r="F207" s="1102"/>
      <c r="G207" s="1115">
        <f>G208+G209+G210+G211</f>
        <v>8.5</v>
      </c>
      <c r="H207" s="1080">
        <f t="shared" si="15"/>
        <v>255</v>
      </c>
      <c r="I207" s="1109"/>
      <c r="J207" s="924"/>
      <c r="K207" s="924"/>
      <c r="L207" s="924"/>
      <c r="M207" s="1095"/>
      <c r="N207" s="1092"/>
      <c r="O207" s="924"/>
      <c r="P207" s="924"/>
      <c r="Q207" s="1095"/>
      <c r="R207" s="1142"/>
      <c r="S207" s="1143"/>
      <c r="T207" s="1156"/>
    </row>
    <row r="208" spans="1:20" s="921" customFormat="1" ht="15.75">
      <c r="A208" s="1073" t="s">
        <v>234</v>
      </c>
      <c r="B208" s="1147" t="s">
        <v>33</v>
      </c>
      <c r="C208" s="1109"/>
      <c r="D208" s="924"/>
      <c r="E208" s="924"/>
      <c r="F208" s="1102"/>
      <c r="G208" s="1115">
        <v>2.5</v>
      </c>
      <c r="H208" s="1080">
        <f t="shared" si="15"/>
        <v>75</v>
      </c>
      <c r="I208" s="1109"/>
      <c r="J208" s="924"/>
      <c r="K208" s="924"/>
      <c r="L208" s="924"/>
      <c r="M208" s="1095"/>
      <c r="N208" s="1092"/>
      <c r="O208" s="924"/>
      <c r="P208" s="924"/>
      <c r="Q208" s="1095"/>
      <c r="R208" s="1142"/>
      <c r="S208" s="1143"/>
      <c r="T208" s="1156"/>
    </row>
    <row r="209" spans="1:20" s="921" customFormat="1" ht="15.75">
      <c r="A209" s="1073" t="s">
        <v>235</v>
      </c>
      <c r="B209" s="1166" t="s">
        <v>34</v>
      </c>
      <c r="C209" s="1109"/>
      <c r="D209" s="924"/>
      <c r="E209" s="924"/>
      <c r="F209" s="1102"/>
      <c r="G209" s="1097">
        <v>3</v>
      </c>
      <c r="H209" s="1080">
        <f t="shared" si="15"/>
        <v>90</v>
      </c>
      <c r="I209" s="1103">
        <f>K209+J209</f>
        <v>36</v>
      </c>
      <c r="J209" s="928">
        <v>27</v>
      </c>
      <c r="K209" s="928">
        <v>9</v>
      </c>
      <c r="L209" s="928"/>
      <c r="M209" s="1106">
        <f>H209-I209</f>
        <v>54</v>
      </c>
      <c r="N209" s="1101"/>
      <c r="O209" s="928">
        <v>4</v>
      </c>
      <c r="P209" s="928"/>
      <c r="Q209" s="1095"/>
      <c r="R209" s="1142"/>
      <c r="S209" s="1143"/>
      <c r="T209" s="1156"/>
    </row>
    <row r="210" spans="1:20" s="921" customFormat="1" ht="15.75">
      <c r="A210" s="1073" t="s">
        <v>236</v>
      </c>
      <c r="B210" s="1166" t="s">
        <v>34</v>
      </c>
      <c r="C210" s="1109" t="s">
        <v>368</v>
      </c>
      <c r="D210" s="924"/>
      <c r="E210" s="924"/>
      <c r="F210" s="1102"/>
      <c r="G210" s="1097">
        <v>2</v>
      </c>
      <c r="H210" s="1080">
        <f t="shared" si="15"/>
        <v>60</v>
      </c>
      <c r="I210" s="1103">
        <v>27</v>
      </c>
      <c r="J210" s="928">
        <v>18</v>
      </c>
      <c r="K210" s="928"/>
      <c r="L210" s="928">
        <v>9</v>
      </c>
      <c r="M210" s="1106">
        <f>H210-I210</f>
        <v>33</v>
      </c>
      <c r="N210" s="1101"/>
      <c r="O210" s="928"/>
      <c r="P210" s="928">
        <v>3</v>
      </c>
      <c r="Q210" s="1100">
        <v>3</v>
      </c>
      <c r="R210" s="1142"/>
      <c r="S210" s="1143"/>
      <c r="T210" s="1156"/>
    </row>
    <row r="211" spans="1:20" s="921" customFormat="1" ht="31.5">
      <c r="A211" s="1073" t="s">
        <v>237</v>
      </c>
      <c r="B211" s="1164" t="s">
        <v>249</v>
      </c>
      <c r="C211" s="1109"/>
      <c r="D211" s="924"/>
      <c r="E211" s="924"/>
      <c r="F211" s="1093" t="s">
        <v>368</v>
      </c>
      <c r="G211" s="1097">
        <v>1</v>
      </c>
      <c r="H211" s="1080">
        <f t="shared" si="15"/>
        <v>30</v>
      </c>
      <c r="I211" s="1103">
        <v>10</v>
      </c>
      <c r="J211" s="928"/>
      <c r="K211" s="928"/>
      <c r="L211" s="928">
        <v>10</v>
      </c>
      <c r="M211" s="1106">
        <f>H211-I211</f>
        <v>20</v>
      </c>
      <c r="N211" s="1101"/>
      <c r="O211" s="928"/>
      <c r="P211" s="928">
        <v>1</v>
      </c>
      <c r="Q211" s="1100">
        <v>1</v>
      </c>
      <c r="R211" s="1092"/>
      <c r="S211" s="924"/>
      <c r="T211" s="1112"/>
    </row>
    <row r="212" spans="1:20" s="921" customFormat="1" ht="31.5">
      <c r="A212" s="1073" t="s">
        <v>238</v>
      </c>
      <c r="B212" s="1164" t="s">
        <v>239</v>
      </c>
      <c r="C212" s="1103"/>
      <c r="D212" s="928"/>
      <c r="E212" s="928"/>
      <c r="F212" s="1124"/>
      <c r="G212" s="1115">
        <f>G213+G214+G215</f>
        <v>11</v>
      </c>
      <c r="H212" s="1080">
        <f t="shared" si="15"/>
        <v>330</v>
      </c>
      <c r="I212" s="1103"/>
      <c r="J212" s="928"/>
      <c r="K212" s="928"/>
      <c r="L212" s="928"/>
      <c r="M212" s="1100"/>
      <c r="N212" s="1101"/>
      <c r="O212" s="949"/>
      <c r="P212" s="949"/>
      <c r="Q212" s="1168"/>
      <c r="R212" s="1169"/>
      <c r="S212" s="949"/>
      <c r="T212" s="1112"/>
    </row>
    <row r="213" spans="1:20" s="921" customFormat="1" ht="15.75">
      <c r="A213" s="1073" t="s">
        <v>240</v>
      </c>
      <c r="B213" s="1147" t="s">
        <v>33</v>
      </c>
      <c r="C213" s="1103"/>
      <c r="D213" s="928"/>
      <c r="E213" s="928"/>
      <c r="F213" s="1124"/>
      <c r="G213" s="1115">
        <v>3</v>
      </c>
      <c r="H213" s="1080">
        <f t="shared" si="15"/>
        <v>90</v>
      </c>
      <c r="I213" s="1103"/>
      <c r="J213" s="928"/>
      <c r="K213" s="928"/>
      <c r="L213" s="928"/>
      <c r="M213" s="1100"/>
      <c r="N213" s="1101"/>
      <c r="O213" s="949"/>
      <c r="P213" s="949"/>
      <c r="Q213" s="1168"/>
      <c r="R213" s="1169"/>
      <c r="S213" s="949"/>
      <c r="T213" s="1112"/>
    </row>
    <row r="214" spans="1:20" s="921" customFormat="1" ht="16.5" customHeight="1">
      <c r="A214" s="1073" t="s">
        <v>241</v>
      </c>
      <c r="B214" s="1166" t="s">
        <v>344</v>
      </c>
      <c r="C214" s="1109">
        <v>3</v>
      </c>
      <c r="D214" s="928"/>
      <c r="E214" s="928"/>
      <c r="F214" s="1124"/>
      <c r="G214" s="1097">
        <v>7</v>
      </c>
      <c r="H214" s="1080">
        <f t="shared" si="15"/>
        <v>210</v>
      </c>
      <c r="I214" s="1103">
        <f>J214+K214+L214</f>
        <v>75</v>
      </c>
      <c r="J214" s="928">
        <v>45</v>
      </c>
      <c r="K214" s="928">
        <v>15</v>
      </c>
      <c r="L214" s="928">
        <v>15</v>
      </c>
      <c r="M214" s="1100">
        <f>H214-I214</f>
        <v>135</v>
      </c>
      <c r="N214" s="1101"/>
      <c r="O214" s="928"/>
      <c r="P214" s="928"/>
      <c r="Q214" s="1100"/>
      <c r="R214" s="1101">
        <v>5</v>
      </c>
      <c r="S214" s="928"/>
      <c r="T214" s="1149"/>
    </row>
    <row r="215" spans="1:20" s="921" customFormat="1" ht="16.5" customHeight="1" thickBot="1">
      <c r="A215" s="1170" t="s">
        <v>242</v>
      </c>
      <c r="B215" s="1176" t="s">
        <v>243</v>
      </c>
      <c r="C215" s="1130"/>
      <c r="D215" s="966"/>
      <c r="E215" s="966"/>
      <c r="F215" s="1177" t="s">
        <v>369</v>
      </c>
      <c r="G215" s="1380">
        <v>1</v>
      </c>
      <c r="H215" s="1080">
        <f t="shared" si="15"/>
        <v>30</v>
      </c>
      <c r="I215" s="1130">
        <v>10</v>
      </c>
      <c r="J215" s="966"/>
      <c r="K215" s="966"/>
      <c r="L215" s="966">
        <v>10</v>
      </c>
      <c r="M215" s="1131">
        <f>H215-I215</f>
        <v>20</v>
      </c>
      <c r="N215" s="1178"/>
      <c r="O215" s="1179"/>
      <c r="P215" s="1179"/>
      <c r="Q215" s="1180"/>
      <c r="R215" s="1174"/>
      <c r="S215" s="966">
        <v>1</v>
      </c>
      <c r="T215" s="1175"/>
    </row>
    <row r="216" spans="1:20" s="921" customFormat="1" ht="16.5" customHeight="1" thickBot="1">
      <c r="A216" s="2252" t="s">
        <v>252</v>
      </c>
      <c r="B216" s="2253"/>
      <c r="C216" s="2253"/>
      <c r="D216" s="2253"/>
      <c r="E216" s="2253"/>
      <c r="F216" s="2253"/>
      <c r="G216" s="1181">
        <f>G154+G157+G160+G163+G167+G172+G173+G180+G187+G190+G193+G196+G199+G202+G207+G212</f>
        <v>97</v>
      </c>
      <c r="H216" s="1181">
        <f>H154+H157+H160+H163+H167+H172+H173+H180+H187+H190+H193+H196+H199+H202+H207+H212</f>
        <v>2910</v>
      </c>
      <c r="I216" s="1181"/>
      <c r="J216" s="1181"/>
      <c r="K216" s="1181"/>
      <c r="L216" s="1181"/>
      <c r="M216" s="1181"/>
      <c r="N216" s="1182"/>
      <c r="O216" s="1183"/>
      <c r="P216" s="1184"/>
      <c r="Q216" s="1185"/>
      <c r="R216" s="1183"/>
      <c r="S216" s="1183"/>
      <c r="T216" s="1186"/>
    </row>
    <row r="217" spans="1:20" s="921" customFormat="1" ht="16.5" customHeight="1" thickBot="1">
      <c r="A217" s="2320" t="s">
        <v>244</v>
      </c>
      <c r="B217" s="2321"/>
      <c r="C217" s="2321"/>
      <c r="D217" s="2321"/>
      <c r="E217" s="2321"/>
      <c r="F217" s="2321"/>
      <c r="G217" s="1187">
        <f>G155+G161+G164+G174+G181+G188+G191+G197+G200+G208+G213</f>
        <v>19.5</v>
      </c>
      <c r="H217" s="1187">
        <f>H155+H161+H164+H174+H181+H188+H191+H197+H200+H208+H213</f>
        <v>585</v>
      </c>
      <c r="I217" s="1187">
        <f>I161+I164+I168+I174+I181+I188+I197+I200+I208+I213+I191</f>
        <v>0</v>
      </c>
      <c r="J217" s="1187">
        <f>J161+J164+J168+J174+J181+J188+J197+J200+J208+J213+J191</f>
        <v>0</v>
      </c>
      <c r="K217" s="1187">
        <f>K161+K164+K168+K174+K181+K188+K197+K200+K208+K213+K191</f>
        <v>0</v>
      </c>
      <c r="L217" s="1187">
        <f>L161+L164+L168+L174+L181+L188+L197+L200+L208+L213+L191</f>
        <v>0</v>
      </c>
      <c r="M217" s="1187">
        <f>M161+M164+M168+M174+M181+M188+M197+M200+M208+M213+M191</f>
        <v>0</v>
      </c>
      <c r="N217" s="1188"/>
      <c r="O217" s="955"/>
      <c r="P217" s="1171"/>
      <c r="Q217" s="1189"/>
      <c r="R217" s="955"/>
      <c r="S217" s="955"/>
      <c r="T217" s="1175"/>
    </row>
    <row r="218" spans="1:24" ht="16.5" customHeight="1" thickBot="1">
      <c r="A218" s="1985" t="s">
        <v>253</v>
      </c>
      <c r="B218" s="1986"/>
      <c r="C218" s="1986"/>
      <c r="D218" s="1986"/>
      <c r="E218" s="1986"/>
      <c r="F218" s="1986"/>
      <c r="G218" s="1269">
        <f aca="true" t="shared" si="16" ref="G218:T218">G156+G158+G159+G162+G165+G166+G170+G171+G172+G176+G177+G179+G182+G189+G192+G194+G195+G198+G201+G204+G205+G206+G209+G210+G211+G214+G215</f>
        <v>77.5</v>
      </c>
      <c r="H218" s="230">
        <f t="shared" si="16"/>
        <v>2325</v>
      </c>
      <c r="I218" s="230">
        <f t="shared" si="16"/>
        <v>918</v>
      </c>
      <c r="J218" s="230">
        <f t="shared" si="16"/>
        <v>559</v>
      </c>
      <c r="K218" s="230">
        <f t="shared" si="16"/>
        <v>217</v>
      </c>
      <c r="L218" s="230">
        <f t="shared" si="16"/>
        <v>142</v>
      </c>
      <c r="M218" s="230">
        <f t="shared" si="16"/>
        <v>1407</v>
      </c>
      <c r="N218" s="230">
        <f t="shared" si="16"/>
        <v>0</v>
      </c>
      <c r="O218" s="230">
        <f t="shared" si="16"/>
        <v>14</v>
      </c>
      <c r="P218" s="230">
        <f t="shared" si="16"/>
        <v>14</v>
      </c>
      <c r="Q218" s="230">
        <f t="shared" si="16"/>
        <v>14</v>
      </c>
      <c r="R218" s="230">
        <f t="shared" si="16"/>
        <v>24</v>
      </c>
      <c r="S218" s="230">
        <f t="shared" si="16"/>
        <v>21</v>
      </c>
      <c r="T218" s="230">
        <f t="shared" si="16"/>
        <v>14</v>
      </c>
      <c r="V218" s="921"/>
      <c r="W218" s="1190"/>
      <c r="X218" s="1190"/>
    </row>
    <row r="219" spans="1:20" ht="16.5" customHeight="1" thickBot="1">
      <c r="A219" s="1961" t="s">
        <v>263</v>
      </c>
      <c r="B219" s="1962"/>
      <c r="C219" s="1962"/>
      <c r="D219" s="1962"/>
      <c r="E219" s="1962"/>
      <c r="F219" s="1962"/>
      <c r="G219" s="1963"/>
      <c r="H219" s="1963"/>
      <c r="I219" s="1962"/>
      <c r="J219" s="1962"/>
      <c r="K219" s="1962"/>
      <c r="L219" s="1962"/>
      <c r="M219" s="1962"/>
      <c r="N219" s="1962"/>
      <c r="O219" s="1962"/>
      <c r="P219" s="1962"/>
      <c r="Q219" s="1962"/>
      <c r="R219" s="1962"/>
      <c r="S219" s="1962"/>
      <c r="T219" s="1964"/>
    </row>
    <row r="220" spans="1:22" ht="16.5" customHeight="1">
      <c r="A220" s="200"/>
      <c r="B220" s="310" t="s">
        <v>245</v>
      </c>
      <c r="C220" s="311"/>
      <c r="D220" s="311"/>
      <c r="E220" s="311"/>
      <c r="F220" s="312"/>
      <c r="G220" s="1289">
        <v>4</v>
      </c>
      <c r="H220" s="314">
        <f>G220*30</f>
        <v>120</v>
      </c>
      <c r="I220" s="285"/>
      <c r="J220" s="56"/>
      <c r="K220" s="56"/>
      <c r="L220" s="56"/>
      <c r="M220" s="284"/>
      <c r="N220" s="542"/>
      <c r="O220" s="543"/>
      <c r="P220" s="543"/>
      <c r="Q220" s="534"/>
      <c r="R220" s="544"/>
      <c r="S220" s="462"/>
      <c r="T220" s="534"/>
      <c r="V220" s="754"/>
    </row>
    <row r="221" spans="1:22" ht="16.5" customHeight="1">
      <c r="A221" s="201"/>
      <c r="B221" s="315" t="s">
        <v>33</v>
      </c>
      <c r="C221" s="316"/>
      <c r="D221" s="317"/>
      <c r="E221" s="317"/>
      <c r="F221" s="318"/>
      <c r="G221" s="1290">
        <v>4</v>
      </c>
      <c r="H221" s="320">
        <f aca="true" t="shared" si="17" ref="H221:H226">G221*30</f>
        <v>120</v>
      </c>
      <c r="I221" s="120"/>
      <c r="J221" s="187"/>
      <c r="K221" s="187"/>
      <c r="L221" s="187"/>
      <c r="M221" s="117"/>
      <c r="N221" s="545"/>
      <c r="O221" s="390"/>
      <c r="P221" s="390"/>
      <c r="Q221" s="546"/>
      <c r="R221" s="547"/>
      <c r="S221" s="548"/>
      <c r="T221" s="546"/>
      <c r="V221" s="754"/>
    </row>
    <row r="222" spans="1:22" ht="16.5" customHeight="1">
      <c r="A222" s="202"/>
      <c r="B222" s="321" t="s">
        <v>246</v>
      </c>
      <c r="C222" s="322"/>
      <c r="D222" s="16"/>
      <c r="E222" s="16"/>
      <c r="F222" s="323"/>
      <c r="G222" s="1291">
        <v>8</v>
      </c>
      <c r="H222" s="325">
        <f t="shared" si="17"/>
        <v>240</v>
      </c>
      <c r="I222" s="118"/>
      <c r="J222" s="7"/>
      <c r="K222" s="7"/>
      <c r="L222" s="7"/>
      <c r="M222" s="117"/>
      <c r="N222" s="545"/>
      <c r="O222" s="390"/>
      <c r="P222" s="390"/>
      <c r="Q222" s="546"/>
      <c r="R222" s="547"/>
      <c r="S222" s="548"/>
      <c r="T222" s="546"/>
      <c r="V222" s="754"/>
    </row>
    <row r="223" spans="1:20" ht="16.5" customHeight="1">
      <c r="A223" s="202"/>
      <c r="B223" s="326" t="s">
        <v>33</v>
      </c>
      <c r="C223" s="322"/>
      <c r="D223" s="16"/>
      <c r="E223" s="16"/>
      <c r="F223" s="323"/>
      <c r="G223" s="1292">
        <v>8</v>
      </c>
      <c r="H223" s="325">
        <f t="shared" si="17"/>
        <v>240</v>
      </c>
      <c r="I223" s="118"/>
      <c r="J223" s="7"/>
      <c r="K223" s="7"/>
      <c r="L223" s="7"/>
      <c r="M223" s="117"/>
      <c r="N223" s="545"/>
      <c r="O223" s="390"/>
      <c r="P223" s="390"/>
      <c r="Q223" s="546"/>
      <c r="R223" s="547"/>
      <c r="S223" s="548"/>
      <c r="T223" s="546"/>
    </row>
    <row r="224" spans="1:20" ht="16.5" customHeight="1">
      <c r="A224" s="202"/>
      <c r="B224" s="321" t="s">
        <v>53</v>
      </c>
      <c r="C224" s="173"/>
      <c r="D224" s="7" t="s">
        <v>370</v>
      </c>
      <c r="E224" s="7"/>
      <c r="F224" s="175"/>
      <c r="G224" s="1293">
        <v>3.5</v>
      </c>
      <c r="H224" s="217">
        <f t="shared" si="17"/>
        <v>105</v>
      </c>
      <c r="I224" s="118">
        <v>30</v>
      </c>
      <c r="J224" s="7"/>
      <c r="K224" s="7"/>
      <c r="L224" s="7">
        <v>30</v>
      </c>
      <c r="M224" s="33">
        <v>60</v>
      </c>
      <c r="N224" s="545"/>
      <c r="O224" s="390"/>
      <c r="P224" s="390"/>
      <c r="Q224" s="546"/>
      <c r="R224" s="547"/>
      <c r="S224" s="548"/>
      <c r="T224" s="546"/>
    </row>
    <row r="225" spans="1:20" ht="16.5" customHeight="1" thickBot="1">
      <c r="A225" s="202"/>
      <c r="B225" s="328" t="s">
        <v>54</v>
      </c>
      <c r="C225" s="173"/>
      <c r="D225" s="14"/>
      <c r="E225" s="14"/>
      <c r="F225" s="160"/>
      <c r="G225" s="1294">
        <v>9.5</v>
      </c>
      <c r="H225" s="325">
        <f t="shared" si="17"/>
        <v>285</v>
      </c>
      <c r="I225" s="173"/>
      <c r="J225" s="14"/>
      <c r="K225" s="14"/>
      <c r="L225" s="14"/>
      <c r="M225" s="162"/>
      <c r="N225" s="545"/>
      <c r="O225" s="390"/>
      <c r="P225" s="390"/>
      <c r="Q225" s="546"/>
      <c r="R225" s="547"/>
      <c r="S225" s="548"/>
      <c r="T225" s="546"/>
    </row>
    <row r="226" spans="1:20" ht="16.5" customHeight="1" thickBot="1">
      <c r="A226" s="1949" t="s">
        <v>244</v>
      </c>
      <c r="B226" s="1950"/>
      <c r="C226" s="1950"/>
      <c r="D226" s="1950"/>
      <c r="E226" s="1950"/>
      <c r="F226" s="1950"/>
      <c r="G226" s="1295">
        <f>G221+G223</f>
        <v>12</v>
      </c>
      <c r="H226" s="325">
        <f t="shared" si="17"/>
        <v>360</v>
      </c>
      <c r="I226" s="330"/>
      <c r="J226" s="331"/>
      <c r="K226" s="331"/>
      <c r="L226" s="331"/>
      <c r="M226" s="332"/>
      <c r="N226" s="549"/>
      <c r="O226" s="550"/>
      <c r="P226" s="550"/>
      <c r="Q226" s="551"/>
      <c r="R226" s="552"/>
      <c r="S226" s="30"/>
      <c r="T226" s="551"/>
    </row>
    <row r="227" spans="1:20" ht="16.5" customHeight="1" thickBot="1">
      <c r="A227" s="1990" t="s">
        <v>247</v>
      </c>
      <c r="B227" s="1991"/>
      <c r="C227" s="1991"/>
      <c r="D227" s="1991"/>
      <c r="E227" s="1991"/>
      <c r="F227" s="1991"/>
      <c r="G227" s="1296">
        <f>G224+G225</f>
        <v>13</v>
      </c>
      <c r="H227" s="223">
        <f>H224+H225</f>
        <v>390</v>
      </c>
      <c r="I227" s="180">
        <f>I224</f>
        <v>30</v>
      </c>
      <c r="J227" s="181"/>
      <c r="K227" s="181"/>
      <c r="L227" s="181">
        <f>L224</f>
        <v>30</v>
      </c>
      <c r="M227" s="333">
        <f>M224</f>
        <v>60</v>
      </c>
      <c r="N227" s="553"/>
      <c r="O227" s="554"/>
      <c r="P227" s="554"/>
      <c r="Q227" s="555"/>
      <c r="R227" s="556"/>
      <c r="S227" s="557"/>
      <c r="T227" s="555"/>
    </row>
    <row r="228" spans="1:20" ht="16.5" customHeight="1" thickBot="1">
      <c r="A228" s="1955" t="s">
        <v>248</v>
      </c>
      <c r="B228" s="1956"/>
      <c r="C228" s="1956"/>
      <c r="D228" s="1956"/>
      <c r="E228" s="1956"/>
      <c r="F228" s="1956"/>
      <c r="G228" s="1297">
        <f>G220+G222+G224+G225</f>
        <v>25</v>
      </c>
      <c r="H228" s="219">
        <f>H226+H227</f>
        <v>750</v>
      </c>
      <c r="I228" s="220">
        <f>SUM(I226:I227)</f>
        <v>30</v>
      </c>
      <c r="J228" s="221">
        <f>SUM(J226:J227)</f>
        <v>0</v>
      </c>
      <c r="K228" s="221">
        <f>SUM(K226:K227)</f>
        <v>0</v>
      </c>
      <c r="L228" s="221">
        <f>SUM(L226:L227)</f>
        <v>30</v>
      </c>
      <c r="M228" s="222">
        <f>SUM(M226:M227)</f>
        <v>60</v>
      </c>
      <c r="N228" s="549"/>
      <c r="O228" s="550"/>
      <c r="P228" s="550"/>
      <c r="Q228" s="551"/>
      <c r="R228" s="552"/>
      <c r="S228" s="30"/>
      <c r="T228" s="551"/>
    </row>
    <row r="229" spans="1:20" ht="16.5" customHeight="1">
      <c r="A229" s="473"/>
      <c r="B229" s="473"/>
      <c r="C229" s="473"/>
      <c r="D229" s="473"/>
      <c r="E229" s="473"/>
      <c r="F229" s="473"/>
      <c r="G229" s="1298"/>
      <c r="H229" s="141"/>
      <c r="I229" s="141"/>
      <c r="J229" s="141"/>
      <c r="K229" s="141"/>
      <c r="L229" s="141"/>
      <c r="M229" s="141"/>
      <c r="N229" s="390"/>
      <c r="O229" s="390"/>
      <c r="P229" s="390"/>
      <c r="Q229" s="559"/>
      <c r="R229" s="548"/>
      <c r="S229" s="548"/>
      <c r="T229" s="559"/>
    </row>
    <row r="230" spans="1:20" ht="16.5" customHeight="1" thickBot="1">
      <c r="A230" s="1828" t="s">
        <v>100</v>
      </c>
      <c r="B230" s="1829"/>
      <c r="C230" s="1829"/>
      <c r="D230" s="1829"/>
      <c r="E230" s="1829"/>
      <c r="F230" s="1829"/>
      <c r="G230" s="1829"/>
      <c r="H230" s="1829"/>
      <c r="I230" s="1829"/>
      <c r="J230" s="1829"/>
      <c r="K230" s="1829"/>
      <c r="L230" s="1829"/>
      <c r="M230" s="1829"/>
      <c r="N230" s="1829"/>
      <c r="O230" s="1829"/>
      <c r="P230" s="1829"/>
      <c r="Q230" s="1829"/>
      <c r="R230" s="1829"/>
      <c r="S230" s="1829"/>
      <c r="T230" s="1829"/>
    </row>
    <row r="231" spans="1:20" ht="16.5" customHeight="1" thickBot="1">
      <c r="A231" s="552" t="s">
        <v>101</v>
      </c>
      <c r="B231" s="560" t="s">
        <v>47</v>
      </c>
      <c r="C231" s="331"/>
      <c r="D231" s="332"/>
      <c r="E231" s="561"/>
      <c r="F231" s="1381"/>
      <c r="G231" s="1259">
        <v>1.5</v>
      </c>
      <c r="H231" s="563">
        <f>PRODUCT(G231,30)</f>
        <v>45</v>
      </c>
      <c r="I231" s="564"/>
      <c r="J231" s="433"/>
      <c r="K231" s="433"/>
      <c r="L231" s="433"/>
      <c r="M231" s="565"/>
      <c r="N231" s="566"/>
      <c r="O231" s="1951"/>
      <c r="P231" s="1952"/>
      <c r="Q231" s="567"/>
      <c r="R231" s="568"/>
      <c r="S231" s="563"/>
      <c r="T231" s="569"/>
    </row>
    <row r="232" spans="1:20" ht="16.5" customHeight="1" thickBot="1">
      <c r="A232" s="1822" t="s">
        <v>136</v>
      </c>
      <c r="B232" s="1929"/>
      <c r="C232" s="1929"/>
      <c r="D232" s="1929"/>
      <c r="E232" s="1929"/>
      <c r="F232" s="1930"/>
      <c r="G232" s="1299">
        <v>1.5</v>
      </c>
      <c r="H232" s="571">
        <f>PRODUCT(G232,30)</f>
        <v>45</v>
      </c>
      <c r="I232" s="572"/>
      <c r="J232" s="28"/>
      <c r="K232" s="28"/>
      <c r="L232" s="28"/>
      <c r="M232" s="573"/>
      <c r="N232" s="574"/>
      <c r="O232" s="1951"/>
      <c r="P232" s="1952"/>
      <c r="Q232" s="575"/>
      <c r="R232" s="568"/>
      <c r="S232" s="563"/>
      <c r="T232" s="569"/>
    </row>
    <row r="233" spans="1:20" ht="16.5" customHeight="1" thickBot="1">
      <c r="A233" s="1822"/>
      <c r="B233" s="1929"/>
      <c r="C233" s="1929"/>
      <c r="D233" s="1929"/>
      <c r="E233" s="1929"/>
      <c r="F233" s="1929"/>
      <c r="G233" s="1929"/>
      <c r="H233" s="1929"/>
      <c r="I233" s="1929"/>
      <c r="J233" s="1929"/>
      <c r="K233" s="1929"/>
      <c r="L233" s="1929"/>
      <c r="M233" s="1929"/>
      <c r="N233" s="1929"/>
      <c r="O233" s="1929"/>
      <c r="P233" s="1929"/>
      <c r="Q233" s="1929"/>
      <c r="R233" s="1929"/>
      <c r="S233" s="1929"/>
      <c r="T233" s="1930"/>
    </row>
    <row r="234" spans="1:20" ht="15.75">
      <c r="A234" s="1926" t="s">
        <v>272</v>
      </c>
      <c r="B234" s="1927"/>
      <c r="C234" s="1927"/>
      <c r="D234" s="1927"/>
      <c r="E234" s="1927"/>
      <c r="F234" s="1928"/>
      <c r="G234" s="1300">
        <f>G235+G236</f>
        <v>240</v>
      </c>
      <c r="H234" s="577">
        <f>H235+H236</f>
        <v>7200</v>
      </c>
      <c r="I234" s="578"/>
      <c r="J234" s="579"/>
      <c r="K234" s="579"/>
      <c r="L234" s="579"/>
      <c r="M234" s="580"/>
      <c r="N234" s="581"/>
      <c r="O234" s="1953"/>
      <c r="P234" s="1954"/>
      <c r="Q234" s="582"/>
      <c r="R234" s="583"/>
      <c r="S234" s="342"/>
      <c r="T234" s="582"/>
    </row>
    <row r="235" spans="1:20" ht="15.75" customHeight="1" thickBot="1">
      <c r="A235" s="1993" t="s">
        <v>132</v>
      </c>
      <c r="B235" s="1994" t="s">
        <v>132</v>
      </c>
      <c r="C235" s="1994" t="s">
        <v>132</v>
      </c>
      <c r="D235" s="1994" t="s">
        <v>132</v>
      </c>
      <c r="E235" s="1994" t="s">
        <v>132</v>
      </c>
      <c r="F235" s="1995" t="s">
        <v>132</v>
      </c>
      <c r="G235" s="1301">
        <f>G25+G69+G91+G226+G151</f>
        <v>102.5</v>
      </c>
      <c r="H235" s="585">
        <f>H25+H69+H91+H226+H151</f>
        <v>3075</v>
      </c>
      <c r="I235" s="338"/>
      <c r="J235" s="338"/>
      <c r="K235" s="338"/>
      <c r="L235" s="338"/>
      <c r="M235" s="586"/>
      <c r="N235" s="587"/>
      <c r="O235" s="1965"/>
      <c r="P235" s="1966"/>
      <c r="Q235" s="589"/>
      <c r="R235" s="588"/>
      <c r="S235" s="590"/>
      <c r="T235" s="591"/>
    </row>
    <row r="236" spans="1:24" ht="16.5" customHeight="1" thickBot="1">
      <c r="A236" s="1947" t="s">
        <v>133</v>
      </c>
      <c r="B236" s="1948" t="s">
        <v>133</v>
      </c>
      <c r="C236" s="1948" t="s">
        <v>133</v>
      </c>
      <c r="D236" s="1948" t="s">
        <v>133</v>
      </c>
      <c r="E236" s="1948" t="s">
        <v>133</v>
      </c>
      <c r="F236" s="2003" t="s">
        <v>133</v>
      </c>
      <c r="G236" s="1302">
        <f aca="true" t="shared" si="18" ref="G236:N236">G26+G70+G92+G227+G232+G152</f>
        <v>137.5</v>
      </c>
      <c r="H236" s="227">
        <f t="shared" si="18"/>
        <v>4125</v>
      </c>
      <c r="I236" s="227">
        <f t="shared" si="18"/>
        <v>1455</v>
      </c>
      <c r="J236" s="227">
        <f t="shared" si="18"/>
        <v>645</v>
      </c>
      <c r="K236" s="227">
        <f t="shared" si="18"/>
        <v>318</v>
      </c>
      <c r="L236" s="227">
        <f t="shared" si="18"/>
        <v>492</v>
      </c>
      <c r="M236" s="227">
        <f t="shared" si="18"/>
        <v>2325</v>
      </c>
      <c r="N236" s="226">
        <f t="shared" si="18"/>
        <v>29</v>
      </c>
      <c r="O236" s="2013">
        <f>O26+O70+O92+O152</f>
        <v>26</v>
      </c>
      <c r="P236" s="2014"/>
      <c r="Q236" s="228">
        <f>Q26+Q70+Q92+Q152+Q228+Q231</f>
        <v>28</v>
      </c>
      <c r="R236" s="228">
        <f>R26+R70+R92+R152</f>
        <v>15</v>
      </c>
      <c r="S236" s="595">
        <f>S26+S70+S92+S117+S134+S135+S138+S144+S148</f>
        <v>22.333333333333336</v>
      </c>
      <c r="T236" s="228">
        <f>T26+T70+T92+T152</f>
        <v>15</v>
      </c>
      <c r="X236" s="864"/>
    </row>
    <row r="237" spans="1:24" ht="16.5" thickBot="1">
      <c r="A237" s="1981" t="s">
        <v>180</v>
      </c>
      <c r="B237" s="1982"/>
      <c r="C237" s="1982"/>
      <c r="D237" s="1982"/>
      <c r="E237" s="1982"/>
      <c r="F237" s="1982"/>
      <c r="G237" s="1982"/>
      <c r="H237" s="1982"/>
      <c r="I237" s="1982"/>
      <c r="J237" s="1982"/>
      <c r="K237" s="1982"/>
      <c r="L237" s="1982"/>
      <c r="M237" s="2007"/>
      <c r="N237" s="225">
        <f>N236</f>
        <v>29</v>
      </c>
      <c r="O237" s="2013">
        <f>O236</f>
        <v>26</v>
      </c>
      <c r="P237" s="2014"/>
      <c r="Q237" s="229">
        <f>Q236</f>
        <v>28</v>
      </c>
      <c r="R237" s="592">
        <f>R236</f>
        <v>15</v>
      </c>
      <c r="S237" s="596">
        <f>S236</f>
        <v>22.333333333333336</v>
      </c>
      <c r="T237" s="592">
        <f>T236</f>
        <v>15</v>
      </c>
      <c r="X237" s="866"/>
    </row>
    <row r="238" spans="1:20" ht="15.75">
      <c r="A238" s="2008" t="s">
        <v>22</v>
      </c>
      <c r="B238" s="2009"/>
      <c r="C238" s="2009"/>
      <c r="D238" s="2009"/>
      <c r="E238" s="2009"/>
      <c r="F238" s="2009"/>
      <c r="G238" s="2009"/>
      <c r="H238" s="2009"/>
      <c r="I238" s="2009"/>
      <c r="J238" s="2009"/>
      <c r="K238" s="2009"/>
      <c r="L238" s="2009"/>
      <c r="M238" s="2010"/>
      <c r="N238" s="138">
        <f>'подсчет ОМТ'!AD253</f>
        <v>5</v>
      </c>
      <c r="O238" s="2005">
        <f>'подсчет ОМТ'!AE253</f>
        <v>3</v>
      </c>
      <c r="P238" s="2006"/>
      <c r="Q238" s="139">
        <f>'подсчет ОМТ'!AF253</f>
        <v>4</v>
      </c>
      <c r="R238" s="140">
        <f>'подсчет ОМТ'!AG253</f>
        <v>4</v>
      </c>
      <c r="S238" s="141">
        <f>'подсчет ОМТ'!AH253</f>
        <v>2</v>
      </c>
      <c r="T238" s="141">
        <v>2</v>
      </c>
    </row>
    <row r="239" spans="1:20" ht="16.5" customHeight="1">
      <c r="A239" s="1973" t="s">
        <v>23</v>
      </c>
      <c r="B239" s="1974"/>
      <c r="C239" s="1974"/>
      <c r="D239" s="1974"/>
      <c r="E239" s="1974"/>
      <c r="F239" s="1974"/>
      <c r="G239" s="1974"/>
      <c r="H239" s="1974"/>
      <c r="I239" s="1974"/>
      <c r="J239" s="1974"/>
      <c r="K239" s="1974"/>
      <c r="L239" s="1974"/>
      <c r="M239" s="2004"/>
      <c r="N239" s="138">
        <f>'подсчет ОМТ'!AD254</f>
        <v>3</v>
      </c>
      <c r="O239" s="1975">
        <f>'подсчет ОМТ'!AE254</f>
        <v>4</v>
      </c>
      <c r="P239" s="1976"/>
      <c r="Q239" s="139">
        <f>'подсчет ОМТ'!AF254</f>
        <v>3</v>
      </c>
      <c r="R239" s="140">
        <f>'подсчет ОМТ'!AG254</f>
        <v>1</v>
      </c>
      <c r="S239" s="141">
        <f>'подсчет ОМТ'!AH254</f>
        <v>3</v>
      </c>
      <c r="T239" s="141">
        <v>3</v>
      </c>
    </row>
    <row r="240" spans="1:20" ht="15.75">
      <c r="A240" s="1973" t="s">
        <v>40</v>
      </c>
      <c r="B240" s="1974"/>
      <c r="C240" s="1974"/>
      <c r="D240" s="1974"/>
      <c r="E240" s="1974"/>
      <c r="F240" s="1974"/>
      <c r="G240" s="1974"/>
      <c r="H240" s="1974"/>
      <c r="I240" s="1974"/>
      <c r="J240" s="1974"/>
      <c r="K240" s="1974"/>
      <c r="L240" s="1974"/>
      <c r="M240" s="1974"/>
      <c r="N240" s="104"/>
      <c r="O240" s="2011"/>
      <c r="P240" s="2012"/>
      <c r="Q240" s="270"/>
      <c r="R240" s="101"/>
      <c r="S240" s="8">
        <v>1</v>
      </c>
      <c r="T240" s="8"/>
    </row>
    <row r="241" spans="1:20" ht="16.5" thickBot="1">
      <c r="A241" s="1973" t="s">
        <v>41</v>
      </c>
      <c r="B241" s="1974"/>
      <c r="C241" s="1974"/>
      <c r="D241" s="1974"/>
      <c r="E241" s="1974"/>
      <c r="F241" s="1974"/>
      <c r="G241" s="1974"/>
      <c r="H241" s="1974"/>
      <c r="I241" s="1974"/>
      <c r="J241" s="1974"/>
      <c r="K241" s="1974"/>
      <c r="L241" s="1974"/>
      <c r="M241" s="1974"/>
      <c r="N241" s="142"/>
      <c r="O241" s="2310"/>
      <c r="P241" s="2311"/>
      <c r="Q241" s="143">
        <v>1</v>
      </c>
      <c r="R241" s="144">
        <v>1</v>
      </c>
      <c r="S241" s="71"/>
      <c r="T241" s="71">
        <v>1</v>
      </c>
    </row>
    <row r="242" spans="1:21" ht="18.75" customHeight="1" thickBot="1">
      <c r="A242" s="607"/>
      <c r="B242" s="607"/>
      <c r="C242" s="607"/>
      <c r="D242" s="607"/>
      <c r="E242" s="607"/>
      <c r="F242" s="607"/>
      <c r="G242" s="1382"/>
      <c r="H242" s="607"/>
      <c r="I242" s="607"/>
      <c r="J242" s="607"/>
      <c r="K242" s="607"/>
      <c r="L242" s="607"/>
      <c r="M242" s="607"/>
      <c r="N242" s="2312">
        <v>73.5</v>
      </c>
      <c r="O242" s="2313"/>
      <c r="P242" s="2313"/>
      <c r="Q242" s="2314"/>
      <c r="R242" s="1967">
        <v>64</v>
      </c>
      <c r="S242" s="1968"/>
      <c r="T242" s="1969"/>
      <c r="U242" s="593">
        <f>N242+R242</f>
        <v>137.5</v>
      </c>
    </row>
    <row r="243" spans="1:20" ht="14.25" customHeight="1" thickBot="1">
      <c r="A243" s="608"/>
      <c r="B243" s="334"/>
      <c r="C243" s="334"/>
      <c r="D243" s="334"/>
      <c r="E243" s="334"/>
      <c r="F243" s="334"/>
      <c r="G243" s="1303"/>
      <c r="H243" s="334"/>
      <c r="I243" s="334"/>
      <c r="J243" s="334"/>
      <c r="K243" s="607"/>
      <c r="L243" s="607"/>
      <c r="M243" s="607"/>
      <c r="N243" s="607"/>
      <c r="O243" s="2308"/>
      <c r="P243" s="2308"/>
      <c r="Q243" s="607"/>
      <c r="R243" s="607"/>
      <c r="S243" s="607"/>
      <c r="T243" s="607"/>
    </row>
    <row r="244" spans="1:20" ht="130.5" customHeight="1" hidden="1" thickBot="1">
      <c r="A244" s="2307"/>
      <c r="B244" s="2307"/>
      <c r="C244" s="2307"/>
      <c r="D244" s="2307"/>
      <c r="E244" s="2307"/>
      <c r="F244" s="2307"/>
      <c r="G244" s="2307"/>
      <c r="H244" s="2307"/>
      <c r="I244" s="2307"/>
      <c r="J244" s="2307"/>
      <c r="K244" s="2307"/>
      <c r="L244" s="2307"/>
      <c r="M244" s="2307"/>
      <c r="N244" s="2307"/>
      <c r="O244" s="2307"/>
      <c r="P244" s="2307"/>
      <c r="Q244" s="2307"/>
      <c r="R244" s="2307"/>
      <c r="S244" s="2307"/>
      <c r="T244" s="2307"/>
    </row>
    <row r="245" spans="1:20" ht="15.75">
      <c r="A245" s="1926" t="s">
        <v>271</v>
      </c>
      <c r="B245" s="1927"/>
      <c r="C245" s="1927"/>
      <c r="D245" s="1927"/>
      <c r="E245" s="1927"/>
      <c r="F245" s="1927"/>
      <c r="G245" s="1300">
        <f>G246+G247</f>
        <v>240</v>
      </c>
      <c r="H245" s="577">
        <f>H246+H247</f>
        <v>7200</v>
      </c>
      <c r="I245" s="578"/>
      <c r="J245" s="579"/>
      <c r="K245" s="579"/>
      <c r="L245" s="579"/>
      <c r="M245" s="580"/>
      <c r="N245" s="581"/>
      <c r="O245" s="1980"/>
      <c r="P245" s="1980"/>
      <c r="Q245" s="582"/>
      <c r="R245" s="583"/>
      <c r="S245" s="342"/>
      <c r="T245" s="582"/>
    </row>
    <row r="246" spans="1:24" ht="16.5" customHeight="1" thickBot="1">
      <c r="A246" s="1993" t="s">
        <v>132</v>
      </c>
      <c r="B246" s="1994" t="s">
        <v>132</v>
      </c>
      <c r="C246" s="1994" t="s">
        <v>132</v>
      </c>
      <c r="D246" s="1994" t="s">
        <v>132</v>
      </c>
      <c r="E246" s="1994" t="s">
        <v>132</v>
      </c>
      <c r="F246" s="1994" t="s">
        <v>132</v>
      </c>
      <c r="G246" s="1301">
        <f>G104+G25+G69+G217+G226</f>
        <v>92.5</v>
      </c>
      <c r="H246" s="585">
        <f>H104+H25+H69+H217+H226</f>
        <v>2775</v>
      </c>
      <c r="I246" s="338"/>
      <c r="J246" s="338"/>
      <c r="K246" s="338"/>
      <c r="L246" s="338"/>
      <c r="M246" s="586"/>
      <c r="N246" s="587"/>
      <c r="O246" s="1979"/>
      <c r="P246" s="1979"/>
      <c r="Q246" s="589"/>
      <c r="R246" s="588"/>
      <c r="S246" s="590"/>
      <c r="T246" s="591"/>
      <c r="X246" s="864"/>
    </row>
    <row r="247" spans="1:24" ht="16.5" customHeight="1" thickBot="1">
      <c r="A247" s="1947" t="s">
        <v>133</v>
      </c>
      <c r="B247" s="1948" t="s">
        <v>133</v>
      </c>
      <c r="C247" s="1948" t="s">
        <v>133</v>
      </c>
      <c r="D247" s="1948" t="s">
        <v>133</v>
      </c>
      <c r="E247" s="1948" t="s">
        <v>133</v>
      </c>
      <c r="F247" s="1948" t="s">
        <v>133</v>
      </c>
      <c r="G247" s="1302">
        <f aca="true" t="shared" si="19" ref="G247:M247">G105+G26+G70+G218+G227+G232</f>
        <v>147.5</v>
      </c>
      <c r="H247" s="227">
        <f t="shared" si="19"/>
        <v>4425</v>
      </c>
      <c r="I247" s="226">
        <f t="shared" si="19"/>
        <v>1672</v>
      </c>
      <c r="J247" s="227">
        <f t="shared" si="19"/>
        <v>955</v>
      </c>
      <c r="K247" s="227">
        <f t="shared" si="19"/>
        <v>355</v>
      </c>
      <c r="L247" s="227">
        <f t="shared" si="19"/>
        <v>362</v>
      </c>
      <c r="M247" s="227">
        <f t="shared" si="19"/>
        <v>2408</v>
      </c>
      <c r="N247" s="226">
        <f>N26+N70+N218+N227+N232+N105</f>
        <v>29</v>
      </c>
      <c r="O247" s="1978">
        <f>O26+O70+O218+O228+O232+O105</f>
        <v>28</v>
      </c>
      <c r="P247" s="1978"/>
      <c r="Q247" s="228">
        <f>Q26+Q70+Q105+Q218</f>
        <v>28</v>
      </c>
      <c r="R247" s="228">
        <f>R26+R70+R105+R218</f>
        <v>24</v>
      </c>
      <c r="S247" s="228">
        <f>S26+S70+S105+S218</f>
        <v>23</v>
      </c>
      <c r="T247" s="228">
        <f>T26+T70+T105+T218</f>
        <v>16</v>
      </c>
      <c r="X247" s="864"/>
    </row>
    <row r="248" spans="1:20" ht="16.5" thickBot="1">
      <c r="A248" s="1981" t="s">
        <v>180</v>
      </c>
      <c r="B248" s="1982"/>
      <c r="C248" s="1982"/>
      <c r="D248" s="1982"/>
      <c r="E248" s="1982"/>
      <c r="F248" s="1982"/>
      <c r="G248" s="1983"/>
      <c r="H248" s="1983"/>
      <c r="I248" s="1983"/>
      <c r="J248" s="1983"/>
      <c r="K248" s="1983"/>
      <c r="L248" s="1983"/>
      <c r="M248" s="1983"/>
      <c r="N248" s="225">
        <f>N247</f>
        <v>29</v>
      </c>
      <c r="O248" s="1978">
        <f>O247</f>
        <v>28</v>
      </c>
      <c r="P248" s="1978"/>
      <c r="Q248" s="241">
        <f>Q247</f>
        <v>28</v>
      </c>
      <c r="R248" s="241">
        <f>R247</f>
        <v>24</v>
      </c>
      <c r="S248" s="241">
        <f>S247</f>
        <v>23</v>
      </c>
      <c r="T248" s="241">
        <f>T247</f>
        <v>16</v>
      </c>
    </row>
    <row r="249" spans="1:20" ht="15.75">
      <c r="A249" s="2000" t="s">
        <v>22</v>
      </c>
      <c r="B249" s="2001"/>
      <c r="C249" s="2001"/>
      <c r="D249" s="2001"/>
      <c r="E249" s="2001"/>
      <c r="F249" s="2001"/>
      <c r="G249" s="2001"/>
      <c r="H249" s="2001"/>
      <c r="I249" s="2001"/>
      <c r="J249" s="2001"/>
      <c r="K249" s="2001"/>
      <c r="L249" s="2001"/>
      <c r="M249" s="2001"/>
      <c r="N249" s="138">
        <f>'подсчет ТОЛВ'!AF260</f>
        <v>5</v>
      </c>
      <c r="O249" s="1808">
        <f>'подсчет ТОЛВ'!AG260</f>
        <v>2</v>
      </c>
      <c r="P249" s="1809"/>
      <c r="Q249" s="139">
        <f>'подсчет ТОЛВ'!AH260</f>
        <v>3</v>
      </c>
      <c r="R249" s="140">
        <f>'подсчет ТОЛВ'!AI260</f>
        <v>3</v>
      </c>
      <c r="S249" s="141">
        <f>'подсчет ТОЛВ'!AJ260</f>
        <v>3</v>
      </c>
      <c r="T249" s="141">
        <f>'подсчет ТОЛВ'!AK260</f>
        <v>2</v>
      </c>
    </row>
    <row r="250" spans="1:20" ht="15.75">
      <c r="A250" s="1973" t="s">
        <v>23</v>
      </c>
      <c r="B250" s="1974"/>
      <c r="C250" s="1974"/>
      <c r="D250" s="1974"/>
      <c r="E250" s="1974"/>
      <c r="F250" s="1974"/>
      <c r="G250" s="1974"/>
      <c r="H250" s="1974"/>
      <c r="I250" s="1974"/>
      <c r="J250" s="1974"/>
      <c r="K250" s="1974"/>
      <c r="L250" s="1974"/>
      <c r="M250" s="1974"/>
      <c r="N250" s="138">
        <f>'подсчет ТОЛВ'!AF261</f>
        <v>3</v>
      </c>
      <c r="O250" s="1975">
        <f>'подсчет ТОЛВ'!AG261</f>
        <v>1</v>
      </c>
      <c r="P250" s="1976"/>
      <c r="Q250" s="139">
        <f>'подсчет ТОЛВ'!AH261</f>
        <v>5</v>
      </c>
      <c r="R250" s="101">
        <f>'подсчет ТОЛВ'!AI261</f>
        <v>4</v>
      </c>
      <c r="S250" s="8">
        <f>'подсчет ТОЛВ'!AJ261</f>
        <v>2</v>
      </c>
      <c r="T250" s="141">
        <f>'подсчет ТОЛВ'!AK261</f>
        <v>3</v>
      </c>
    </row>
    <row r="251" spans="1:20" ht="15.75">
      <c r="A251" s="1973" t="s">
        <v>40</v>
      </c>
      <c r="B251" s="1974"/>
      <c r="C251" s="1974"/>
      <c r="D251" s="1974"/>
      <c r="E251" s="1974"/>
      <c r="F251" s="1974"/>
      <c r="G251" s="1974"/>
      <c r="H251" s="1974"/>
      <c r="I251" s="1974"/>
      <c r="J251" s="1974"/>
      <c r="K251" s="1974"/>
      <c r="L251" s="1974"/>
      <c r="M251" s="1974"/>
      <c r="N251" s="104"/>
      <c r="O251" s="2011"/>
      <c r="P251" s="2012"/>
      <c r="Q251" s="279">
        <v>1</v>
      </c>
      <c r="R251" s="101"/>
      <c r="S251" s="8">
        <v>1</v>
      </c>
      <c r="T251" s="8">
        <v>1</v>
      </c>
    </row>
    <row r="252" spans="1:20" ht="16.5" thickBot="1">
      <c r="A252" s="1973" t="s">
        <v>41</v>
      </c>
      <c r="B252" s="1974"/>
      <c r="C252" s="1974"/>
      <c r="D252" s="1974"/>
      <c r="E252" s="1974"/>
      <c r="F252" s="1974"/>
      <c r="G252" s="1974"/>
      <c r="H252" s="1974"/>
      <c r="I252" s="1974"/>
      <c r="J252" s="1974"/>
      <c r="K252" s="1974"/>
      <c r="L252" s="1974"/>
      <c r="M252" s="1974"/>
      <c r="N252" s="142"/>
      <c r="O252" s="1970"/>
      <c r="P252" s="1971"/>
      <c r="Q252" s="143"/>
      <c r="R252" s="144"/>
      <c r="S252" s="71">
        <v>1</v>
      </c>
      <c r="T252" s="71"/>
    </row>
    <row r="253" spans="1:21" ht="21.75" customHeight="1" thickBot="1">
      <c r="A253" s="607"/>
      <c r="B253" s="607"/>
      <c r="C253" s="607"/>
      <c r="D253" s="607"/>
      <c r="E253" s="607"/>
      <c r="F253" s="607"/>
      <c r="G253" s="1382"/>
      <c r="H253" s="607"/>
      <c r="I253" s="607"/>
      <c r="J253" s="607"/>
      <c r="K253" s="607"/>
      <c r="L253" s="607"/>
      <c r="M253" s="607"/>
      <c r="N253" s="1972">
        <v>72.5</v>
      </c>
      <c r="O253" s="1968"/>
      <c r="P253" s="1968"/>
      <c r="Q253" s="1969"/>
      <c r="R253" s="1967">
        <v>75</v>
      </c>
      <c r="S253" s="1968"/>
      <c r="T253" s="1969"/>
      <c r="U253" s="593">
        <f>N253+R253</f>
        <v>147.5</v>
      </c>
    </row>
    <row r="254" spans="1:20" ht="15.75" hidden="1">
      <c r="A254" s="608"/>
      <c r="B254" s="334"/>
      <c r="C254" s="334"/>
      <c r="D254" s="1998"/>
      <c r="E254" s="1998"/>
      <c r="F254" s="1998"/>
      <c r="G254" s="1303"/>
      <c r="H254" s="1998"/>
      <c r="I254" s="1998"/>
      <c r="J254" s="1998"/>
      <c r="K254" s="607"/>
      <c r="L254" s="607"/>
      <c r="M254" s="607"/>
      <c r="N254" s="607"/>
      <c r="O254" s="2307"/>
      <c r="P254" s="2307"/>
      <c r="Q254" s="607"/>
      <c r="R254" s="607"/>
      <c r="S254" s="607"/>
      <c r="T254" s="607"/>
    </row>
    <row r="255" spans="1:20" ht="12.75" hidden="1">
      <c r="A255" s="607"/>
      <c r="B255" s="607"/>
      <c r="C255" s="607"/>
      <c r="D255" s="607"/>
      <c r="E255" s="607"/>
      <c r="F255" s="607"/>
      <c r="G255" s="1382"/>
      <c r="H255" s="607"/>
      <c r="I255" s="607"/>
      <c r="J255" s="607"/>
      <c r="K255" s="607"/>
      <c r="L255" s="607"/>
      <c r="M255" s="607"/>
      <c r="N255" s="607"/>
      <c r="O255" s="2307"/>
      <c r="P255" s="2307"/>
      <c r="Q255" s="607"/>
      <c r="R255" s="607"/>
      <c r="S255" s="607"/>
      <c r="T255" s="607"/>
    </row>
    <row r="256" spans="1:20" ht="12.75">
      <c r="A256" s="607"/>
      <c r="B256" s="607"/>
      <c r="C256" s="607"/>
      <c r="D256" s="607"/>
      <c r="E256" s="607"/>
      <c r="F256" s="607"/>
      <c r="G256" s="1382"/>
      <c r="H256" s="607"/>
      <c r="I256" s="607"/>
      <c r="J256" s="607"/>
      <c r="K256" s="607"/>
      <c r="L256" s="607"/>
      <c r="M256" s="607"/>
      <c r="N256" s="607"/>
      <c r="O256" s="2307"/>
      <c r="P256" s="2307"/>
      <c r="Q256" s="607"/>
      <c r="R256" s="607"/>
      <c r="S256" s="607"/>
      <c r="T256" s="607"/>
    </row>
    <row r="257" spans="1:20" ht="15.75">
      <c r="A257" s="607"/>
      <c r="B257" s="334" t="s">
        <v>78</v>
      </c>
      <c r="C257" s="607"/>
      <c r="D257" s="2306"/>
      <c r="E257" s="2306"/>
      <c r="F257" s="2306"/>
      <c r="G257" s="1382"/>
      <c r="H257" s="1998" t="s">
        <v>79</v>
      </c>
      <c r="I257" s="2309"/>
      <c r="J257" s="2309"/>
      <c r="K257" s="607"/>
      <c r="L257" s="607"/>
      <c r="M257" s="607"/>
      <c r="N257" s="607"/>
      <c r="O257" s="607"/>
      <c r="P257" s="607"/>
      <c r="Q257" s="607"/>
      <c r="R257" s="607"/>
      <c r="S257" s="607"/>
      <c r="T257" s="607"/>
    </row>
    <row r="258" spans="1:20" ht="12.75">
      <c r="A258" s="607"/>
      <c r="B258" s="607"/>
      <c r="C258" s="607"/>
      <c r="D258" s="607"/>
      <c r="E258" s="607"/>
      <c r="F258" s="607"/>
      <c r="G258" s="1382"/>
      <c r="H258" s="607"/>
      <c r="I258" s="607"/>
      <c r="J258" s="607"/>
      <c r="K258" s="607"/>
      <c r="L258" s="607"/>
      <c r="M258" s="607"/>
      <c r="N258" s="607"/>
      <c r="O258" s="607"/>
      <c r="P258" s="607"/>
      <c r="Q258" s="607"/>
      <c r="R258" s="607"/>
      <c r="S258" s="607"/>
      <c r="T258" s="607"/>
    </row>
    <row r="259" spans="1:20" ht="40.5" customHeight="1">
      <c r="A259" s="607"/>
      <c r="B259" s="334" t="s">
        <v>178</v>
      </c>
      <c r="C259" s="607"/>
      <c r="D259" s="2306"/>
      <c r="E259" s="2306"/>
      <c r="F259" s="2306"/>
      <c r="G259" s="1382"/>
      <c r="H259" s="1997" t="s">
        <v>179</v>
      </c>
      <c r="I259" s="1997"/>
      <c r="J259" s="1997"/>
      <c r="K259" s="607"/>
      <c r="L259" s="607"/>
      <c r="M259" s="607"/>
      <c r="N259" s="607"/>
      <c r="O259" s="607"/>
      <c r="P259" s="607"/>
      <c r="Q259" s="607"/>
      <c r="R259" s="607"/>
      <c r="S259" s="607"/>
      <c r="T259" s="607"/>
    </row>
    <row r="260" spans="1:20" ht="34.5" customHeight="1">
      <c r="A260" s="607"/>
      <c r="B260" s="607"/>
      <c r="C260" s="607"/>
      <c r="D260" s="607"/>
      <c r="E260" s="607"/>
      <c r="F260" s="607"/>
      <c r="G260" s="1382"/>
      <c r="H260" s="607"/>
      <c r="I260" s="607"/>
      <c r="J260" s="607"/>
      <c r="K260" s="607"/>
      <c r="L260" s="607"/>
      <c r="M260" s="607"/>
      <c r="N260" s="607"/>
      <c r="O260" s="607"/>
      <c r="P260" s="607"/>
      <c r="Q260" s="607"/>
      <c r="R260" s="607"/>
      <c r="S260" s="607"/>
      <c r="T260" s="607"/>
    </row>
    <row r="261" spans="1:20" ht="15.75">
      <c r="A261" s="607"/>
      <c r="B261" s="334" t="s">
        <v>80</v>
      </c>
      <c r="C261" s="607"/>
      <c r="D261" s="2306"/>
      <c r="E261" s="2306"/>
      <c r="F261" s="2306"/>
      <c r="G261" s="1997" t="s">
        <v>81</v>
      </c>
      <c r="H261" s="1997"/>
      <c r="I261" s="1997"/>
      <c r="J261" s="1997"/>
      <c r="K261" s="607"/>
      <c r="L261" s="607"/>
      <c r="M261" s="607"/>
      <c r="N261" s="607"/>
      <c r="O261" s="607"/>
      <c r="P261" s="607"/>
      <c r="Q261" s="607"/>
      <c r="R261" s="607"/>
      <c r="S261" s="607"/>
      <c r="T261" s="607"/>
    </row>
    <row r="262" spans="1:20" ht="12.75">
      <c r="A262" s="607"/>
      <c r="B262" s="607"/>
      <c r="C262" s="607"/>
      <c r="D262" s="607"/>
      <c r="E262" s="607"/>
      <c r="F262" s="607"/>
      <c r="G262" s="1382"/>
      <c r="H262" s="607"/>
      <c r="I262" s="607"/>
      <c r="J262" s="607"/>
      <c r="K262" s="607"/>
      <c r="L262" s="607"/>
      <c r="M262" s="607"/>
      <c r="N262" s="607"/>
      <c r="O262" s="607"/>
      <c r="P262" s="607"/>
      <c r="Q262" s="607"/>
      <c r="R262" s="607"/>
      <c r="S262" s="607"/>
      <c r="T262" s="607"/>
    </row>
    <row r="263" spans="1:20" ht="12.75">
      <c r="A263" s="607"/>
      <c r="B263" s="607"/>
      <c r="C263" s="607"/>
      <c r="D263" s="607"/>
      <c r="E263" s="607"/>
      <c r="F263" s="607"/>
      <c r="G263" s="1382"/>
      <c r="H263" s="607"/>
      <c r="I263" s="607"/>
      <c r="J263" s="607"/>
      <c r="K263" s="607"/>
      <c r="L263" s="607"/>
      <c r="M263" s="607"/>
      <c r="N263" s="607"/>
      <c r="O263" s="607"/>
      <c r="P263" s="607"/>
      <c r="Q263" s="607"/>
      <c r="R263" s="607"/>
      <c r="S263" s="607"/>
      <c r="T263" s="607"/>
    </row>
    <row r="264" spans="1:20" ht="12.75">
      <c r="A264" s="607"/>
      <c r="B264" s="607"/>
      <c r="C264" s="607"/>
      <c r="D264" s="607"/>
      <c r="E264" s="607"/>
      <c r="F264" s="607"/>
      <c r="G264" s="1382"/>
      <c r="H264" s="607"/>
      <c r="I264" s="607"/>
      <c r="J264" s="607"/>
      <c r="K264" s="607"/>
      <c r="L264" s="607"/>
      <c r="M264" s="607"/>
      <c r="N264" s="607"/>
      <c r="O264" s="607"/>
      <c r="P264" s="607"/>
      <c r="Q264" s="607"/>
      <c r="R264" s="607"/>
      <c r="S264" s="607"/>
      <c r="T264" s="607"/>
    </row>
    <row r="265" spans="1:20" ht="12.75">
      <c r="A265" s="607"/>
      <c r="B265" s="607"/>
      <c r="C265" s="607"/>
      <c r="D265" s="607"/>
      <c r="E265" s="607"/>
      <c r="F265" s="607"/>
      <c r="G265" s="1382"/>
      <c r="H265" s="607"/>
      <c r="I265" s="607"/>
      <c r="J265" s="607"/>
      <c r="K265" s="607"/>
      <c r="L265" s="607"/>
      <c r="M265" s="607"/>
      <c r="N265" s="607"/>
      <c r="O265" s="607"/>
      <c r="P265" s="607"/>
      <c r="Q265" s="607"/>
      <c r="R265" s="607"/>
      <c r="S265" s="607"/>
      <c r="T265" s="607"/>
    </row>
    <row r="266" spans="1:20" ht="12.75">
      <c r="A266" s="607"/>
      <c r="B266" s="607"/>
      <c r="C266" s="607"/>
      <c r="D266" s="607"/>
      <c r="E266" s="607"/>
      <c r="F266" s="607"/>
      <c r="G266" s="1382"/>
      <c r="H266" s="607"/>
      <c r="I266" s="607"/>
      <c r="J266" s="607"/>
      <c r="K266" s="607"/>
      <c r="L266" s="607"/>
      <c r="M266" s="607"/>
      <c r="N266" s="607"/>
      <c r="O266" s="607"/>
      <c r="P266" s="607"/>
      <c r="Q266" s="607"/>
      <c r="R266" s="607"/>
      <c r="S266" s="607"/>
      <c r="T266" s="607"/>
    </row>
    <row r="267" spans="1:20" ht="12.75">
      <c r="A267" s="607"/>
      <c r="B267" s="607"/>
      <c r="C267" s="607"/>
      <c r="D267" s="607"/>
      <c r="E267" s="607"/>
      <c r="F267" s="607"/>
      <c r="G267" s="1382"/>
      <c r="H267" s="607"/>
      <c r="I267" s="607"/>
      <c r="J267" s="607"/>
      <c r="K267" s="607"/>
      <c r="L267" s="607"/>
      <c r="M267" s="607"/>
      <c r="N267" s="607"/>
      <c r="O267" s="607"/>
      <c r="P267" s="607"/>
      <c r="Q267" s="607"/>
      <c r="R267" s="607"/>
      <c r="S267" s="607"/>
      <c r="T267" s="607"/>
    </row>
    <row r="268" spans="1:20" ht="12.75">
      <c r="A268" s="607"/>
      <c r="B268" s="607"/>
      <c r="C268" s="607"/>
      <c r="D268" s="607"/>
      <c r="E268" s="607"/>
      <c r="F268" s="607"/>
      <c r="G268" s="1382"/>
      <c r="H268" s="607"/>
      <c r="I268" s="607"/>
      <c r="J268" s="607"/>
      <c r="K268" s="607"/>
      <c r="L268" s="607"/>
      <c r="M268" s="607"/>
      <c r="N268" s="607"/>
      <c r="O268" s="607"/>
      <c r="P268" s="607"/>
      <c r="Q268" s="607"/>
      <c r="R268" s="607"/>
      <c r="S268" s="607"/>
      <c r="T268" s="607"/>
    </row>
    <row r="269" spans="1:20" ht="12.75">
      <c r="A269" s="607"/>
      <c r="B269" s="607"/>
      <c r="C269" s="607"/>
      <c r="D269" s="607"/>
      <c r="E269" s="607"/>
      <c r="F269" s="607"/>
      <c r="G269" s="1382"/>
      <c r="H269" s="607"/>
      <c r="I269" s="607"/>
      <c r="J269" s="607"/>
      <c r="K269" s="607"/>
      <c r="L269" s="607"/>
      <c r="M269" s="607"/>
      <c r="N269" s="607"/>
      <c r="O269" s="607"/>
      <c r="P269" s="607"/>
      <c r="Q269" s="607"/>
      <c r="R269" s="607"/>
      <c r="S269" s="607"/>
      <c r="T269" s="607"/>
    </row>
    <row r="270" spans="1:20" ht="12.75">
      <c r="A270" s="607"/>
      <c r="B270" s="607"/>
      <c r="C270" s="607"/>
      <c r="D270" s="607"/>
      <c r="E270" s="607"/>
      <c r="F270" s="607"/>
      <c r="G270" s="1382"/>
      <c r="H270" s="607"/>
      <c r="I270" s="607"/>
      <c r="J270" s="607"/>
      <c r="K270" s="607"/>
      <c r="L270" s="607"/>
      <c r="M270" s="607"/>
      <c r="N270" s="607"/>
      <c r="O270" s="607"/>
      <c r="P270" s="607"/>
      <c r="Q270" s="607"/>
      <c r="R270" s="607"/>
      <c r="S270" s="607"/>
      <c r="T270" s="607"/>
    </row>
    <row r="271" spans="1:20" ht="12.75">
      <c r="A271" s="607"/>
      <c r="B271" s="607"/>
      <c r="C271" s="607"/>
      <c r="D271" s="607"/>
      <c r="E271" s="607"/>
      <c r="F271" s="607"/>
      <c r="G271" s="1382"/>
      <c r="H271" s="607"/>
      <c r="I271" s="607"/>
      <c r="J271" s="607"/>
      <c r="K271" s="607"/>
      <c r="L271" s="607"/>
      <c r="M271" s="607"/>
      <c r="N271" s="607"/>
      <c r="O271" s="607"/>
      <c r="P271" s="607"/>
      <c r="Q271" s="607"/>
      <c r="R271" s="607"/>
      <c r="S271" s="607"/>
      <c r="T271" s="607"/>
    </row>
    <row r="272" spans="1:20" ht="12.75">
      <c r="A272" s="607"/>
      <c r="B272" s="607"/>
      <c r="C272" s="607"/>
      <c r="D272" s="607"/>
      <c r="E272" s="607"/>
      <c r="F272" s="607"/>
      <c r="G272" s="1382"/>
      <c r="H272" s="607"/>
      <c r="I272" s="607"/>
      <c r="J272" s="607"/>
      <c r="K272" s="607"/>
      <c r="L272" s="607"/>
      <c r="M272" s="607"/>
      <c r="N272" s="607"/>
      <c r="O272" s="607"/>
      <c r="P272" s="607"/>
      <c r="Q272" s="607"/>
      <c r="R272" s="607"/>
      <c r="S272" s="607"/>
      <c r="T272" s="607"/>
    </row>
    <row r="273" spans="1:20" ht="12.75">
      <c r="A273" s="607"/>
      <c r="B273" s="607"/>
      <c r="C273" s="607"/>
      <c r="D273" s="607"/>
      <c r="E273" s="607"/>
      <c r="F273" s="607"/>
      <c r="G273" s="1382"/>
      <c r="H273" s="607"/>
      <c r="I273" s="607"/>
      <c r="J273" s="607"/>
      <c r="K273" s="607"/>
      <c r="L273" s="607"/>
      <c r="M273" s="607"/>
      <c r="N273" s="607"/>
      <c r="O273" s="607"/>
      <c r="P273" s="607"/>
      <c r="Q273" s="607"/>
      <c r="R273" s="607"/>
      <c r="S273" s="607"/>
      <c r="T273" s="607"/>
    </row>
    <row r="274" spans="1:20" ht="12.75">
      <c r="A274" s="607"/>
      <c r="B274" s="607"/>
      <c r="C274" s="607"/>
      <c r="D274" s="607"/>
      <c r="E274" s="607"/>
      <c r="F274" s="607"/>
      <c r="G274" s="1382"/>
      <c r="H274" s="607"/>
      <c r="I274" s="607"/>
      <c r="J274" s="607"/>
      <c r="K274" s="607"/>
      <c r="L274" s="607"/>
      <c r="M274" s="607"/>
      <c r="N274" s="607"/>
      <c r="O274" s="607"/>
      <c r="P274" s="607"/>
      <c r="Q274" s="607"/>
      <c r="R274" s="607"/>
      <c r="S274" s="607"/>
      <c r="T274" s="607"/>
    </row>
    <row r="275" spans="1:20" ht="12.75">
      <c r="A275" s="607"/>
      <c r="B275" s="607"/>
      <c r="C275" s="607"/>
      <c r="D275" s="607"/>
      <c r="E275" s="607"/>
      <c r="F275" s="607"/>
      <c r="G275" s="1382"/>
      <c r="H275" s="607"/>
      <c r="I275" s="607"/>
      <c r="J275" s="607"/>
      <c r="K275" s="607"/>
      <c r="L275" s="607"/>
      <c r="M275" s="607"/>
      <c r="N275" s="607"/>
      <c r="O275" s="607"/>
      <c r="P275" s="607"/>
      <c r="Q275" s="607"/>
      <c r="R275" s="607"/>
      <c r="S275" s="607"/>
      <c r="T275" s="607"/>
    </row>
    <row r="276" spans="1:20" ht="12.75">
      <c r="A276" s="607"/>
      <c r="B276" s="607"/>
      <c r="C276" s="607"/>
      <c r="D276" s="607"/>
      <c r="E276" s="607"/>
      <c r="F276" s="607"/>
      <c r="G276" s="1382"/>
      <c r="H276" s="607"/>
      <c r="I276" s="607"/>
      <c r="J276" s="607"/>
      <c r="K276" s="607"/>
      <c r="L276" s="607"/>
      <c r="M276" s="607"/>
      <c r="N276" s="607"/>
      <c r="O276" s="607"/>
      <c r="P276" s="607"/>
      <c r="Q276" s="607"/>
      <c r="R276" s="607"/>
      <c r="S276" s="607"/>
      <c r="T276" s="607"/>
    </row>
    <row r="277" spans="1:20" ht="12.75">
      <c r="A277" s="607"/>
      <c r="B277" s="607"/>
      <c r="C277" s="607"/>
      <c r="D277" s="607"/>
      <c r="E277" s="607"/>
      <c r="F277" s="607"/>
      <c r="G277" s="1382"/>
      <c r="H277" s="607"/>
      <c r="I277" s="607"/>
      <c r="J277" s="607"/>
      <c r="K277" s="607"/>
      <c r="L277" s="607"/>
      <c r="M277" s="607"/>
      <c r="N277" s="607"/>
      <c r="O277" s="607"/>
      <c r="P277" s="607"/>
      <c r="Q277" s="607"/>
      <c r="R277" s="607"/>
      <c r="S277" s="607"/>
      <c r="T277" s="607"/>
    </row>
    <row r="278" spans="1:20" ht="12.75">
      <c r="A278" s="607"/>
      <c r="B278" s="607"/>
      <c r="C278" s="607"/>
      <c r="D278" s="607"/>
      <c r="E278" s="607"/>
      <c r="F278" s="607"/>
      <c r="G278" s="1382"/>
      <c r="H278" s="607"/>
      <c r="I278" s="607"/>
      <c r="J278" s="607"/>
      <c r="K278" s="607"/>
      <c r="L278" s="607"/>
      <c r="M278" s="607"/>
      <c r="N278" s="607"/>
      <c r="O278" s="607"/>
      <c r="P278" s="607"/>
      <c r="Q278" s="607"/>
      <c r="R278" s="607"/>
      <c r="S278" s="607"/>
      <c r="T278" s="607"/>
    </row>
    <row r="279" spans="1:20" ht="12.75">
      <c r="A279" s="607"/>
      <c r="B279" s="607"/>
      <c r="C279" s="607"/>
      <c r="D279" s="607"/>
      <c r="E279" s="607"/>
      <c r="F279" s="607"/>
      <c r="G279" s="1382"/>
      <c r="H279" s="607"/>
      <c r="I279" s="607"/>
      <c r="J279" s="607"/>
      <c r="K279" s="607"/>
      <c r="L279" s="607"/>
      <c r="M279" s="607"/>
      <c r="N279" s="607"/>
      <c r="O279" s="607"/>
      <c r="P279" s="607"/>
      <c r="Q279" s="607"/>
      <c r="R279" s="607"/>
      <c r="S279" s="607"/>
      <c r="T279" s="607"/>
    </row>
    <row r="280" spans="1:20" ht="12.75">
      <c r="A280" s="607"/>
      <c r="B280" s="607"/>
      <c r="C280" s="607"/>
      <c r="D280" s="607"/>
      <c r="E280" s="607"/>
      <c r="F280" s="607"/>
      <c r="G280" s="1382"/>
      <c r="H280" s="607"/>
      <c r="I280" s="607"/>
      <c r="J280" s="607"/>
      <c r="K280" s="607"/>
      <c r="L280" s="607"/>
      <c r="M280" s="607"/>
      <c r="N280" s="607"/>
      <c r="O280" s="607"/>
      <c r="P280" s="607"/>
      <c r="Q280" s="607"/>
      <c r="R280" s="607"/>
      <c r="S280" s="607"/>
      <c r="T280" s="607"/>
    </row>
    <row r="281" spans="1:20" ht="12.75">
      <c r="A281" s="607"/>
      <c r="B281" s="607"/>
      <c r="C281" s="607"/>
      <c r="D281" s="607"/>
      <c r="E281" s="607"/>
      <c r="F281" s="607"/>
      <c r="G281" s="1382"/>
      <c r="H281" s="607"/>
      <c r="I281" s="607"/>
      <c r="J281" s="607"/>
      <c r="K281" s="607"/>
      <c r="L281" s="607"/>
      <c r="M281" s="607"/>
      <c r="N281" s="607"/>
      <c r="O281" s="607"/>
      <c r="P281" s="607"/>
      <c r="Q281" s="607"/>
      <c r="R281" s="607"/>
      <c r="S281" s="607"/>
      <c r="T281" s="607"/>
    </row>
    <row r="282" spans="1:20" ht="12.75">
      <c r="A282" s="607"/>
      <c r="B282" s="607"/>
      <c r="C282" s="607"/>
      <c r="D282" s="607"/>
      <c r="E282" s="607"/>
      <c r="F282" s="607"/>
      <c r="G282" s="1382"/>
      <c r="H282" s="607"/>
      <c r="I282" s="607"/>
      <c r="J282" s="607"/>
      <c r="K282" s="607"/>
      <c r="L282" s="607"/>
      <c r="M282" s="607"/>
      <c r="N282" s="607"/>
      <c r="O282" s="607"/>
      <c r="P282" s="607"/>
      <c r="Q282" s="607"/>
      <c r="R282" s="607"/>
      <c r="S282" s="607"/>
      <c r="T282" s="607"/>
    </row>
    <row r="283" spans="1:20" ht="12.75">
      <c r="A283" s="607"/>
      <c r="B283" s="607"/>
      <c r="C283" s="607"/>
      <c r="D283" s="607"/>
      <c r="E283" s="607"/>
      <c r="F283" s="607"/>
      <c r="G283" s="1382"/>
      <c r="H283" s="607"/>
      <c r="I283" s="607"/>
      <c r="J283" s="607"/>
      <c r="K283" s="607"/>
      <c r="L283" s="607"/>
      <c r="M283" s="607"/>
      <c r="N283" s="607"/>
      <c r="O283" s="607"/>
      <c r="P283" s="607"/>
      <c r="Q283" s="607"/>
      <c r="R283" s="607"/>
      <c r="S283" s="607"/>
      <c r="T283" s="607"/>
    </row>
    <row r="284" spans="1:20" ht="12.75">
      <c r="A284" s="607"/>
      <c r="B284" s="607"/>
      <c r="C284" s="607"/>
      <c r="D284" s="607"/>
      <c r="E284" s="607"/>
      <c r="F284" s="607"/>
      <c r="G284" s="1382"/>
      <c r="H284" s="607"/>
      <c r="I284" s="607"/>
      <c r="J284" s="607"/>
      <c r="K284" s="607"/>
      <c r="L284" s="607"/>
      <c r="M284" s="607"/>
      <c r="N284" s="607"/>
      <c r="O284" s="607"/>
      <c r="P284" s="607"/>
      <c r="Q284" s="607"/>
      <c r="R284" s="607"/>
      <c r="S284" s="607"/>
      <c r="T284" s="607"/>
    </row>
    <row r="285" spans="1:20" ht="12.75">
      <c r="A285" s="607"/>
      <c r="B285" s="607"/>
      <c r="C285" s="607"/>
      <c r="D285" s="607"/>
      <c r="E285" s="607"/>
      <c r="F285" s="607"/>
      <c r="G285" s="1382"/>
      <c r="H285" s="607"/>
      <c r="I285" s="607"/>
      <c r="J285" s="607"/>
      <c r="K285" s="607"/>
      <c r="L285" s="607"/>
      <c r="M285" s="607"/>
      <c r="N285" s="607"/>
      <c r="O285" s="607"/>
      <c r="P285" s="607"/>
      <c r="Q285" s="607"/>
      <c r="R285" s="607"/>
      <c r="S285" s="607"/>
      <c r="T285" s="607"/>
    </row>
    <row r="286" spans="1:20" ht="12.75">
      <c r="A286" s="607"/>
      <c r="B286" s="607"/>
      <c r="C286" s="607"/>
      <c r="D286" s="607"/>
      <c r="E286" s="607"/>
      <c r="F286" s="607"/>
      <c r="G286" s="1382"/>
      <c r="H286" s="607"/>
      <c r="I286" s="607"/>
      <c r="J286" s="607"/>
      <c r="K286" s="607"/>
      <c r="L286" s="607"/>
      <c r="M286" s="607"/>
      <c r="N286" s="607"/>
      <c r="O286" s="607"/>
      <c r="P286" s="607"/>
      <c r="Q286" s="607"/>
      <c r="R286" s="607"/>
      <c r="S286" s="607"/>
      <c r="T286" s="607"/>
    </row>
    <row r="287" spans="1:20" ht="12.75">
      <c r="A287" s="607"/>
      <c r="B287" s="607"/>
      <c r="C287" s="607"/>
      <c r="D287" s="607"/>
      <c r="E287" s="607"/>
      <c r="F287" s="607"/>
      <c r="G287" s="1382"/>
      <c r="H287" s="607"/>
      <c r="I287" s="607"/>
      <c r="J287" s="607"/>
      <c r="K287" s="607"/>
      <c r="L287" s="607"/>
      <c r="M287" s="607"/>
      <c r="N287" s="607"/>
      <c r="O287" s="607"/>
      <c r="P287" s="607"/>
      <c r="Q287" s="607"/>
      <c r="R287" s="607"/>
      <c r="S287" s="607"/>
      <c r="T287" s="607"/>
    </row>
    <row r="288" spans="1:20" ht="12.75">
      <c r="A288" s="607"/>
      <c r="B288" s="607"/>
      <c r="C288" s="607"/>
      <c r="D288" s="607"/>
      <c r="E288" s="607"/>
      <c r="F288" s="607"/>
      <c r="G288" s="1382"/>
      <c r="H288" s="607"/>
      <c r="I288" s="607"/>
      <c r="J288" s="607"/>
      <c r="K288" s="607"/>
      <c r="L288" s="607"/>
      <c r="M288" s="607"/>
      <c r="N288" s="607"/>
      <c r="O288" s="607"/>
      <c r="P288" s="607"/>
      <c r="Q288" s="607"/>
      <c r="R288" s="607"/>
      <c r="S288" s="607"/>
      <c r="T288" s="607"/>
    </row>
    <row r="289" spans="1:20" ht="12.75">
      <c r="A289" s="607"/>
      <c r="B289" s="607"/>
      <c r="C289" s="607"/>
      <c r="D289" s="607"/>
      <c r="E289" s="607"/>
      <c r="F289" s="607"/>
      <c r="G289" s="1382"/>
      <c r="H289" s="607"/>
      <c r="I289" s="607"/>
      <c r="J289" s="607"/>
      <c r="K289" s="607"/>
      <c r="L289" s="607"/>
      <c r="M289" s="607"/>
      <c r="N289" s="607"/>
      <c r="O289" s="607"/>
      <c r="P289" s="607"/>
      <c r="Q289" s="607"/>
      <c r="R289" s="607"/>
      <c r="S289" s="607"/>
      <c r="T289" s="607"/>
    </row>
    <row r="290" spans="1:20" ht="12.75">
      <c r="A290" s="607"/>
      <c r="B290" s="607"/>
      <c r="C290" s="607"/>
      <c r="D290" s="607"/>
      <c r="E290" s="607"/>
      <c r="F290" s="607"/>
      <c r="G290" s="1382"/>
      <c r="H290" s="607"/>
      <c r="I290" s="607"/>
      <c r="J290" s="607"/>
      <c r="K290" s="607"/>
      <c r="L290" s="607"/>
      <c r="M290" s="607"/>
      <c r="N290" s="607"/>
      <c r="O290" s="607"/>
      <c r="P290" s="607"/>
      <c r="Q290" s="607"/>
      <c r="R290" s="607"/>
      <c r="S290" s="607"/>
      <c r="T290" s="607"/>
    </row>
    <row r="291" spans="1:20" ht="12.75">
      <c r="A291" s="607"/>
      <c r="B291" s="607"/>
      <c r="C291" s="607"/>
      <c r="D291" s="607"/>
      <c r="E291" s="607"/>
      <c r="F291" s="607"/>
      <c r="G291" s="1382"/>
      <c r="H291" s="607"/>
      <c r="I291" s="607"/>
      <c r="J291" s="607"/>
      <c r="K291" s="607"/>
      <c r="L291" s="607"/>
      <c r="M291" s="607"/>
      <c r="N291" s="607"/>
      <c r="O291" s="607"/>
      <c r="P291" s="607"/>
      <c r="Q291" s="607"/>
      <c r="R291" s="607"/>
      <c r="S291" s="607"/>
      <c r="T291" s="607"/>
    </row>
    <row r="292" spans="1:20" ht="12.75">
      <c r="A292" s="607"/>
      <c r="B292" s="607"/>
      <c r="C292" s="607"/>
      <c r="D292" s="607"/>
      <c r="E292" s="607"/>
      <c r="F292" s="607"/>
      <c r="G292" s="1382"/>
      <c r="H292" s="607"/>
      <c r="I292" s="607"/>
      <c r="J292" s="607"/>
      <c r="K292" s="607"/>
      <c r="L292" s="607"/>
      <c r="M292" s="607"/>
      <c r="N292" s="607"/>
      <c r="O292" s="607"/>
      <c r="P292" s="607"/>
      <c r="Q292" s="607"/>
      <c r="R292" s="607"/>
      <c r="S292" s="607"/>
      <c r="T292" s="607"/>
    </row>
    <row r="293" spans="1:20" ht="12.75">
      <c r="A293" s="607"/>
      <c r="B293" s="607"/>
      <c r="C293" s="607"/>
      <c r="D293" s="607"/>
      <c r="E293" s="607"/>
      <c r="F293" s="607"/>
      <c r="G293" s="1382"/>
      <c r="H293" s="607"/>
      <c r="I293" s="607"/>
      <c r="J293" s="607"/>
      <c r="K293" s="607"/>
      <c r="L293" s="607"/>
      <c r="M293" s="607"/>
      <c r="N293" s="607"/>
      <c r="O293" s="607"/>
      <c r="P293" s="607"/>
      <c r="Q293" s="607"/>
      <c r="R293" s="607"/>
      <c r="S293" s="607"/>
      <c r="T293" s="607"/>
    </row>
    <row r="294" spans="1:20" ht="12.75">
      <c r="A294" s="607"/>
      <c r="B294" s="607"/>
      <c r="C294" s="607"/>
      <c r="D294" s="607"/>
      <c r="E294" s="607"/>
      <c r="F294" s="607"/>
      <c r="G294" s="1382"/>
      <c r="H294" s="607"/>
      <c r="I294" s="607"/>
      <c r="J294" s="607"/>
      <c r="K294" s="607"/>
      <c r="L294" s="607"/>
      <c r="M294" s="607"/>
      <c r="N294" s="607"/>
      <c r="O294" s="607"/>
      <c r="P294" s="607"/>
      <c r="Q294" s="607"/>
      <c r="R294" s="607"/>
      <c r="S294" s="607"/>
      <c r="T294" s="607"/>
    </row>
    <row r="295" spans="1:20" ht="12.75">
      <c r="A295" s="607"/>
      <c r="B295" s="607"/>
      <c r="C295" s="607"/>
      <c r="D295" s="607"/>
      <c r="E295" s="607"/>
      <c r="F295" s="607"/>
      <c r="G295" s="1382"/>
      <c r="H295" s="607"/>
      <c r="I295" s="607"/>
      <c r="J295" s="607"/>
      <c r="K295" s="607"/>
      <c r="L295" s="607"/>
      <c r="M295" s="607"/>
      <c r="N295" s="607"/>
      <c r="O295" s="607"/>
      <c r="P295" s="607"/>
      <c r="Q295" s="607"/>
      <c r="R295" s="607"/>
      <c r="S295" s="607"/>
      <c r="T295" s="607"/>
    </row>
    <row r="296" spans="1:20" ht="12.75">
      <c r="A296" s="607"/>
      <c r="B296" s="607"/>
      <c r="C296" s="607"/>
      <c r="D296" s="607"/>
      <c r="E296" s="607"/>
      <c r="F296" s="607"/>
      <c r="G296" s="1382"/>
      <c r="H296" s="607"/>
      <c r="I296" s="607"/>
      <c r="J296" s="607"/>
      <c r="K296" s="607"/>
      <c r="L296" s="607"/>
      <c r="M296" s="607"/>
      <c r="N296" s="607"/>
      <c r="O296" s="607"/>
      <c r="P296" s="607"/>
      <c r="Q296" s="607"/>
      <c r="R296" s="607"/>
      <c r="S296" s="607"/>
      <c r="T296" s="607"/>
    </row>
    <row r="297" spans="1:20" ht="12.75">
      <c r="A297" s="607"/>
      <c r="B297" s="607"/>
      <c r="C297" s="607"/>
      <c r="D297" s="607"/>
      <c r="E297" s="607"/>
      <c r="F297" s="607"/>
      <c r="G297" s="1382"/>
      <c r="H297" s="607"/>
      <c r="I297" s="607"/>
      <c r="J297" s="607"/>
      <c r="K297" s="607"/>
      <c r="L297" s="607"/>
      <c r="M297" s="607"/>
      <c r="N297" s="607"/>
      <c r="O297" s="607"/>
      <c r="P297" s="607"/>
      <c r="Q297" s="607"/>
      <c r="R297" s="607"/>
      <c r="S297" s="607"/>
      <c r="T297" s="607"/>
    </row>
    <row r="298" spans="1:20" ht="12.75">
      <c r="A298" s="607"/>
      <c r="B298" s="607"/>
      <c r="C298" s="607"/>
      <c r="D298" s="607"/>
      <c r="E298" s="607"/>
      <c r="F298" s="607"/>
      <c r="G298" s="1382"/>
      <c r="H298" s="607"/>
      <c r="I298" s="607"/>
      <c r="J298" s="607"/>
      <c r="K298" s="607"/>
      <c r="L298" s="607"/>
      <c r="M298" s="607"/>
      <c r="N298" s="607"/>
      <c r="O298" s="607"/>
      <c r="P298" s="607"/>
      <c r="Q298" s="607"/>
      <c r="R298" s="607"/>
      <c r="S298" s="607"/>
      <c r="T298" s="607"/>
    </row>
    <row r="299" spans="1:20" ht="12.75">
      <c r="A299" s="607"/>
      <c r="B299" s="607"/>
      <c r="C299" s="607"/>
      <c r="D299" s="607"/>
      <c r="E299" s="607"/>
      <c r="F299" s="607"/>
      <c r="G299" s="1382"/>
      <c r="H299" s="607"/>
      <c r="I299" s="607"/>
      <c r="J299" s="607"/>
      <c r="K299" s="607"/>
      <c r="L299" s="607"/>
      <c r="M299" s="607"/>
      <c r="N299" s="607"/>
      <c r="O299" s="607"/>
      <c r="P299" s="607"/>
      <c r="Q299" s="607"/>
      <c r="R299" s="607"/>
      <c r="S299" s="607"/>
      <c r="T299" s="607"/>
    </row>
    <row r="300" spans="1:20" ht="12.75">
      <c r="A300" s="607"/>
      <c r="B300" s="607"/>
      <c r="C300" s="607"/>
      <c r="D300" s="607"/>
      <c r="E300" s="607"/>
      <c r="F300" s="607"/>
      <c r="G300" s="1382"/>
      <c r="H300" s="607"/>
      <c r="I300" s="607"/>
      <c r="J300" s="607"/>
      <c r="K300" s="607"/>
      <c r="L300" s="607"/>
      <c r="M300" s="607"/>
      <c r="N300" s="607"/>
      <c r="O300" s="607"/>
      <c r="P300" s="607"/>
      <c r="Q300" s="607"/>
      <c r="R300" s="607"/>
      <c r="S300" s="607"/>
      <c r="T300" s="607"/>
    </row>
    <row r="301" spans="1:20" ht="12.75">
      <c r="A301" s="607"/>
      <c r="B301" s="607"/>
      <c r="C301" s="607"/>
      <c r="D301" s="607"/>
      <c r="E301" s="607"/>
      <c r="F301" s="607"/>
      <c r="G301" s="1382"/>
      <c r="H301" s="607"/>
      <c r="I301" s="607"/>
      <c r="J301" s="607"/>
      <c r="K301" s="607"/>
      <c r="L301" s="607"/>
      <c r="M301" s="607"/>
      <c r="N301" s="607"/>
      <c r="O301" s="607"/>
      <c r="P301" s="607"/>
      <c r="Q301" s="607"/>
      <c r="R301" s="607"/>
      <c r="S301" s="607"/>
      <c r="T301" s="607"/>
    </row>
    <row r="302" spans="1:20" ht="12.75">
      <c r="A302" s="607"/>
      <c r="B302" s="607"/>
      <c r="C302" s="607"/>
      <c r="D302" s="607"/>
      <c r="E302" s="607"/>
      <c r="F302" s="607"/>
      <c r="G302" s="1382"/>
      <c r="H302" s="607"/>
      <c r="I302" s="607"/>
      <c r="J302" s="607"/>
      <c r="K302" s="607"/>
      <c r="L302" s="607"/>
      <c r="M302" s="607"/>
      <c r="N302" s="607"/>
      <c r="O302" s="607"/>
      <c r="P302" s="607"/>
      <c r="Q302" s="607"/>
      <c r="R302" s="607"/>
      <c r="S302" s="607"/>
      <c r="T302" s="607"/>
    </row>
    <row r="303" spans="1:20" ht="12.75">
      <c r="A303" s="607"/>
      <c r="B303" s="607"/>
      <c r="C303" s="607"/>
      <c r="D303" s="607"/>
      <c r="E303" s="607"/>
      <c r="F303" s="607"/>
      <c r="G303" s="1382"/>
      <c r="H303" s="607"/>
      <c r="I303" s="607"/>
      <c r="J303" s="607"/>
      <c r="K303" s="607"/>
      <c r="L303" s="607"/>
      <c r="M303" s="607"/>
      <c r="N303" s="607"/>
      <c r="O303" s="607"/>
      <c r="P303" s="607"/>
      <c r="Q303" s="607"/>
      <c r="R303" s="607"/>
      <c r="S303" s="607"/>
      <c r="T303" s="607"/>
    </row>
    <row r="304" spans="1:20" ht="12.75">
      <c r="A304" s="607"/>
      <c r="B304" s="607"/>
      <c r="C304" s="607"/>
      <c r="D304" s="607"/>
      <c r="E304" s="607"/>
      <c r="F304" s="607"/>
      <c r="G304" s="1382"/>
      <c r="H304" s="607"/>
      <c r="I304" s="607"/>
      <c r="J304" s="607"/>
      <c r="K304" s="607"/>
      <c r="L304" s="607"/>
      <c r="M304" s="607"/>
      <c r="N304" s="607"/>
      <c r="O304" s="607"/>
      <c r="P304" s="607"/>
      <c r="Q304" s="607"/>
      <c r="R304" s="607"/>
      <c r="S304" s="607"/>
      <c r="T304" s="607"/>
    </row>
    <row r="305" spans="1:20" ht="12.75">
      <c r="A305" s="607"/>
      <c r="B305" s="607"/>
      <c r="C305" s="607"/>
      <c r="D305" s="607"/>
      <c r="E305" s="607"/>
      <c r="F305" s="607"/>
      <c r="G305" s="1382"/>
      <c r="H305" s="607"/>
      <c r="I305" s="607"/>
      <c r="J305" s="607"/>
      <c r="K305" s="607"/>
      <c r="L305" s="607"/>
      <c r="M305" s="607"/>
      <c r="N305" s="607"/>
      <c r="O305" s="607"/>
      <c r="P305" s="607"/>
      <c r="Q305" s="607"/>
      <c r="R305" s="607"/>
      <c r="S305" s="607"/>
      <c r="T305" s="607"/>
    </row>
    <row r="306" spans="1:20" ht="12.75">
      <c r="A306" s="607"/>
      <c r="B306" s="607"/>
      <c r="C306" s="607"/>
      <c r="D306" s="607"/>
      <c r="E306" s="607"/>
      <c r="F306" s="607"/>
      <c r="G306" s="1382"/>
      <c r="H306" s="607"/>
      <c r="I306" s="607"/>
      <c r="J306" s="607"/>
      <c r="K306" s="607"/>
      <c r="L306" s="607"/>
      <c r="M306" s="607"/>
      <c r="N306" s="607"/>
      <c r="O306" s="607"/>
      <c r="P306" s="607"/>
      <c r="Q306" s="607"/>
      <c r="R306" s="607"/>
      <c r="S306" s="607"/>
      <c r="T306" s="607"/>
    </row>
    <row r="307" spans="1:20" ht="12.75">
      <c r="A307" s="607"/>
      <c r="B307" s="607"/>
      <c r="C307" s="607"/>
      <c r="D307" s="607"/>
      <c r="E307" s="607"/>
      <c r="F307" s="607"/>
      <c r="G307" s="1382"/>
      <c r="H307" s="607"/>
      <c r="I307" s="607"/>
      <c r="J307" s="607"/>
      <c r="K307" s="607"/>
      <c r="L307" s="607"/>
      <c r="M307" s="607"/>
      <c r="N307" s="607"/>
      <c r="O307" s="607"/>
      <c r="P307" s="607"/>
      <c r="Q307" s="607"/>
      <c r="R307" s="607"/>
      <c r="S307" s="607"/>
      <c r="T307" s="607"/>
    </row>
    <row r="308" spans="1:20" ht="12.75">
      <c r="A308" s="607"/>
      <c r="B308" s="607"/>
      <c r="C308" s="607"/>
      <c r="D308" s="607"/>
      <c r="E308" s="607"/>
      <c r="F308" s="607"/>
      <c r="G308" s="1382"/>
      <c r="H308" s="607"/>
      <c r="I308" s="607"/>
      <c r="J308" s="607"/>
      <c r="K308" s="607"/>
      <c r="L308" s="607"/>
      <c r="M308" s="607"/>
      <c r="N308" s="607"/>
      <c r="O308" s="607"/>
      <c r="P308" s="607"/>
      <c r="Q308" s="607"/>
      <c r="R308" s="607"/>
      <c r="S308" s="607"/>
      <c r="T308" s="607"/>
    </row>
    <row r="309" spans="1:20" ht="12.75">
      <c r="A309" s="607"/>
      <c r="B309" s="607"/>
      <c r="C309" s="607"/>
      <c r="D309" s="607"/>
      <c r="E309" s="607"/>
      <c r="F309" s="607"/>
      <c r="G309" s="1382"/>
      <c r="H309" s="607"/>
      <c r="I309" s="607"/>
      <c r="J309" s="607"/>
      <c r="K309" s="607"/>
      <c r="L309" s="607"/>
      <c r="M309" s="607"/>
      <c r="N309" s="607"/>
      <c r="O309" s="607"/>
      <c r="P309" s="607"/>
      <c r="Q309" s="607"/>
      <c r="R309" s="607"/>
      <c r="S309" s="607"/>
      <c r="T309" s="607"/>
    </row>
    <row r="310" spans="1:20" ht="12.75">
      <c r="A310" s="607"/>
      <c r="B310" s="607"/>
      <c r="C310" s="607"/>
      <c r="D310" s="607"/>
      <c r="E310" s="607"/>
      <c r="F310" s="607"/>
      <c r="G310" s="1382"/>
      <c r="H310" s="607"/>
      <c r="I310" s="607"/>
      <c r="J310" s="607"/>
      <c r="K310" s="607"/>
      <c r="L310" s="607"/>
      <c r="M310" s="607"/>
      <c r="N310" s="607"/>
      <c r="O310" s="607"/>
      <c r="P310" s="607"/>
      <c r="Q310" s="607"/>
      <c r="R310" s="607"/>
      <c r="S310" s="607"/>
      <c r="T310" s="607"/>
    </row>
    <row r="311" spans="1:20" ht="12.75">
      <c r="A311" s="607"/>
      <c r="B311" s="607"/>
      <c r="C311" s="607"/>
      <c r="D311" s="607"/>
      <c r="E311" s="607"/>
      <c r="F311" s="607"/>
      <c r="G311" s="1382"/>
      <c r="H311" s="607"/>
      <c r="I311" s="607"/>
      <c r="J311" s="607"/>
      <c r="K311" s="607"/>
      <c r="L311" s="607"/>
      <c r="M311" s="607"/>
      <c r="N311" s="607"/>
      <c r="O311" s="607"/>
      <c r="P311" s="607"/>
      <c r="Q311" s="607"/>
      <c r="R311" s="607"/>
      <c r="S311" s="607"/>
      <c r="T311" s="607"/>
    </row>
    <row r="312" spans="1:20" ht="12.75">
      <c r="A312" s="607"/>
      <c r="B312" s="607"/>
      <c r="C312" s="607"/>
      <c r="D312" s="607"/>
      <c r="E312" s="607"/>
      <c r="F312" s="607"/>
      <c r="G312" s="1382"/>
      <c r="H312" s="607"/>
      <c r="I312" s="607"/>
      <c r="J312" s="607"/>
      <c r="K312" s="607"/>
      <c r="L312" s="607"/>
      <c r="M312" s="607"/>
      <c r="N312" s="607"/>
      <c r="O312" s="607"/>
      <c r="P312" s="607"/>
      <c r="Q312" s="607"/>
      <c r="R312" s="607"/>
      <c r="S312" s="607"/>
      <c r="T312" s="607"/>
    </row>
    <row r="313" spans="1:20" ht="12.75">
      <c r="A313" s="607"/>
      <c r="B313" s="607"/>
      <c r="C313" s="607"/>
      <c r="D313" s="607"/>
      <c r="E313" s="607"/>
      <c r="F313" s="607"/>
      <c r="G313" s="1382"/>
      <c r="H313" s="607"/>
      <c r="I313" s="607"/>
      <c r="J313" s="607"/>
      <c r="K313" s="607"/>
      <c r="L313" s="607"/>
      <c r="M313" s="607"/>
      <c r="N313" s="607"/>
      <c r="O313" s="607"/>
      <c r="P313" s="607"/>
      <c r="Q313" s="607"/>
      <c r="R313" s="607"/>
      <c r="S313" s="607"/>
      <c r="T313" s="607"/>
    </row>
    <row r="314" spans="1:20" ht="12.75">
      <c r="A314" s="607"/>
      <c r="B314" s="607"/>
      <c r="C314" s="607"/>
      <c r="D314" s="607"/>
      <c r="E314" s="607"/>
      <c r="F314" s="607"/>
      <c r="G314" s="1382"/>
      <c r="H314" s="607"/>
      <c r="I314" s="607"/>
      <c r="J314" s="607"/>
      <c r="K314" s="607"/>
      <c r="L314" s="607"/>
      <c r="M314" s="607"/>
      <c r="N314" s="607"/>
      <c r="O314" s="607"/>
      <c r="P314" s="607"/>
      <c r="Q314" s="607"/>
      <c r="R314" s="607"/>
      <c r="S314" s="607"/>
      <c r="T314" s="607"/>
    </row>
    <row r="315" spans="1:20" ht="12.75">
      <c r="A315" s="607"/>
      <c r="B315" s="607"/>
      <c r="C315" s="607"/>
      <c r="D315" s="607"/>
      <c r="E315" s="607"/>
      <c r="F315" s="607"/>
      <c r="G315" s="1382"/>
      <c r="H315" s="607"/>
      <c r="I315" s="607"/>
      <c r="J315" s="607"/>
      <c r="K315" s="607"/>
      <c r="L315" s="607"/>
      <c r="M315" s="607"/>
      <c r="N315" s="607"/>
      <c r="O315" s="607"/>
      <c r="P315" s="607"/>
      <c r="Q315" s="607"/>
      <c r="R315" s="607"/>
      <c r="S315" s="607"/>
      <c r="T315" s="607"/>
    </row>
    <row r="316" spans="1:20" ht="12.75">
      <c r="A316" s="607"/>
      <c r="B316" s="607"/>
      <c r="C316" s="607"/>
      <c r="D316" s="607"/>
      <c r="E316" s="607"/>
      <c r="F316" s="607"/>
      <c r="G316" s="1382"/>
      <c r="H316" s="607"/>
      <c r="I316" s="607"/>
      <c r="J316" s="607"/>
      <c r="K316" s="607"/>
      <c r="L316" s="607"/>
      <c r="M316" s="607"/>
      <c r="N316" s="607"/>
      <c r="O316" s="607"/>
      <c r="P316" s="607"/>
      <c r="Q316" s="607"/>
      <c r="R316" s="607"/>
      <c r="S316" s="607"/>
      <c r="T316" s="607"/>
    </row>
    <row r="317" spans="1:20" ht="12.75">
      <c r="A317" s="607"/>
      <c r="B317" s="607"/>
      <c r="C317" s="607"/>
      <c r="D317" s="607"/>
      <c r="E317" s="607"/>
      <c r="F317" s="607"/>
      <c r="G317" s="1382"/>
      <c r="H317" s="607"/>
      <c r="I317" s="607"/>
      <c r="J317" s="607"/>
      <c r="K317" s="607"/>
      <c r="L317" s="607"/>
      <c r="M317" s="607"/>
      <c r="N317" s="607"/>
      <c r="O317" s="607"/>
      <c r="P317" s="607"/>
      <c r="Q317" s="607"/>
      <c r="R317" s="607"/>
      <c r="S317" s="607"/>
      <c r="T317" s="607"/>
    </row>
    <row r="318" spans="1:20" ht="12.75">
      <c r="A318" s="607"/>
      <c r="B318" s="607"/>
      <c r="C318" s="607"/>
      <c r="D318" s="607"/>
      <c r="E318" s="607"/>
      <c r="F318" s="607"/>
      <c r="G318" s="1382"/>
      <c r="H318" s="607"/>
      <c r="I318" s="607"/>
      <c r="J318" s="607"/>
      <c r="K318" s="607"/>
      <c r="L318" s="607"/>
      <c r="M318" s="607"/>
      <c r="N318" s="607"/>
      <c r="O318" s="607"/>
      <c r="P318" s="607"/>
      <c r="Q318" s="607"/>
      <c r="R318" s="607"/>
      <c r="S318" s="607"/>
      <c r="T318" s="607"/>
    </row>
    <row r="319" spans="1:20" ht="12.75">
      <c r="A319" s="607"/>
      <c r="B319" s="607"/>
      <c r="C319" s="607"/>
      <c r="D319" s="607"/>
      <c r="E319" s="607"/>
      <c r="F319" s="607"/>
      <c r="G319" s="1382"/>
      <c r="H319" s="607"/>
      <c r="I319" s="607"/>
      <c r="J319" s="607"/>
      <c r="K319" s="607"/>
      <c r="L319" s="607"/>
      <c r="M319" s="607"/>
      <c r="N319" s="607"/>
      <c r="O319" s="607"/>
      <c r="P319" s="607"/>
      <c r="Q319" s="607"/>
      <c r="R319" s="607"/>
      <c r="S319" s="607"/>
      <c r="T319" s="607"/>
    </row>
    <row r="320" spans="1:20" ht="12.75">
      <c r="A320" s="607"/>
      <c r="B320" s="607"/>
      <c r="C320" s="607"/>
      <c r="D320" s="607"/>
      <c r="E320" s="607"/>
      <c r="F320" s="607"/>
      <c r="G320" s="1382"/>
      <c r="H320" s="607"/>
      <c r="I320" s="607"/>
      <c r="J320" s="607"/>
      <c r="K320" s="607"/>
      <c r="L320" s="607"/>
      <c r="M320" s="607"/>
      <c r="N320" s="607"/>
      <c r="O320" s="607"/>
      <c r="P320" s="607"/>
      <c r="Q320" s="607"/>
      <c r="R320" s="607"/>
      <c r="S320" s="607"/>
      <c r="T320" s="607"/>
    </row>
    <row r="321" spans="1:20" ht="12.75">
      <c r="A321" s="607"/>
      <c r="B321" s="607"/>
      <c r="C321" s="607"/>
      <c r="D321" s="607"/>
      <c r="E321" s="607"/>
      <c r="F321" s="607"/>
      <c r="G321" s="1382"/>
      <c r="H321" s="607"/>
      <c r="I321" s="607"/>
      <c r="J321" s="607"/>
      <c r="K321" s="607"/>
      <c r="L321" s="607"/>
      <c r="M321" s="607"/>
      <c r="N321" s="607"/>
      <c r="O321" s="607"/>
      <c r="P321" s="607"/>
      <c r="Q321" s="607"/>
      <c r="R321" s="607"/>
      <c r="S321" s="607"/>
      <c r="T321" s="607"/>
    </row>
    <row r="322" spans="1:20" ht="12.75">
      <c r="A322" s="607"/>
      <c r="B322" s="607"/>
      <c r="C322" s="607"/>
      <c r="D322" s="607"/>
      <c r="E322" s="607"/>
      <c r="F322" s="607"/>
      <c r="G322" s="1382"/>
      <c r="H322" s="607"/>
      <c r="I322" s="607"/>
      <c r="J322" s="607"/>
      <c r="K322" s="607"/>
      <c r="L322" s="607"/>
      <c r="M322" s="607"/>
      <c r="N322" s="607"/>
      <c r="O322" s="607"/>
      <c r="P322" s="607"/>
      <c r="Q322" s="607"/>
      <c r="R322" s="607"/>
      <c r="S322" s="607"/>
      <c r="T322" s="607"/>
    </row>
    <row r="323" spans="1:20" ht="12.75">
      <c r="A323" s="607"/>
      <c r="B323" s="607"/>
      <c r="C323" s="607"/>
      <c r="D323" s="607"/>
      <c r="E323" s="607"/>
      <c r="F323" s="607"/>
      <c r="G323" s="1382"/>
      <c r="H323" s="607"/>
      <c r="I323" s="607"/>
      <c r="J323" s="607"/>
      <c r="K323" s="607"/>
      <c r="L323" s="607"/>
      <c r="M323" s="607"/>
      <c r="N323" s="607"/>
      <c r="O323" s="607"/>
      <c r="P323" s="607"/>
      <c r="Q323" s="607"/>
      <c r="R323" s="607"/>
      <c r="S323" s="607"/>
      <c r="T323" s="607"/>
    </row>
    <row r="324" spans="1:20" ht="12.75">
      <c r="A324" s="607"/>
      <c r="B324" s="607"/>
      <c r="C324" s="607"/>
      <c r="D324" s="607"/>
      <c r="E324" s="607"/>
      <c r="F324" s="607"/>
      <c r="G324" s="1382"/>
      <c r="H324" s="607"/>
      <c r="I324" s="607"/>
      <c r="J324" s="607"/>
      <c r="K324" s="607"/>
      <c r="L324" s="607"/>
      <c r="M324" s="607"/>
      <c r="N324" s="607"/>
      <c r="O324" s="607"/>
      <c r="P324" s="607"/>
      <c r="Q324" s="607"/>
      <c r="R324" s="607"/>
      <c r="S324" s="607"/>
      <c r="T324" s="607"/>
    </row>
    <row r="325" spans="1:20" ht="12.75">
      <c r="A325" s="607"/>
      <c r="B325" s="607"/>
      <c r="C325" s="607"/>
      <c r="D325" s="607"/>
      <c r="E325" s="607"/>
      <c r="F325" s="607"/>
      <c r="G325" s="1382"/>
      <c r="H325" s="607"/>
      <c r="I325" s="607"/>
      <c r="J325" s="607"/>
      <c r="K325" s="607"/>
      <c r="L325" s="607"/>
      <c r="M325" s="607"/>
      <c r="N325" s="607"/>
      <c r="O325" s="607"/>
      <c r="P325" s="607"/>
      <c r="Q325" s="607"/>
      <c r="R325" s="607"/>
      <c r="S325" s="607"/>
      <c r="T325" s="607"/>
    </row>
    <row r="326" spans="1:20" ht="12.75">
      <c r="A326" s="607"/>
      <c r="B326" s="607"/>
      <c r="C326" s="607"/>
      <c r="D326" s="607"/>
      <c r="E326" s="607"/>
      <c r="F326" s="607"/>
      <c r="G326" s="1382"/>
      <c r="H326" s="607"/>
      <c r="I326" s="607"/>
      <c r="J326" s="607"/>
      <c r="K326" s="607"/>
      <c r="L326" s="607"/>
      <c r="M326" s="607"/>
      <c r="N326" s="607"/>
      <c r="O326" s="607"/>
      <c r="P326" s="607"/>
      <c r="Q326" s="607"/>
      <c r="R326" s="607"/>
      <c r="S326" s="607"/>
      <c r="T326" s="607"/>
    </row>
    <row r="327" spans="1:20" ht="12.75">
      <c r="A327" s="607"/>
      <c r="B327" s="607"/>
      <c r="C327" s="607"/>
      <c r="D327" s="607"/>
      <c r="E327" s="607"/>
      <c r="F327" s="607"/>
      <c r="G327" s="1382"/>
      <c r="H327" s="607"/>
      <c r="I327" s="607"/>
      <c r="J327" s="607"/>
      <c r="K327" s="607"/>
      <c r="L327" s="607"/>
      <c r="M327" s="607"/>
      <c r="N327" s="607"/>
      <c r="O327" s="607"/>
      <c r="P327" s="607"/>
      <c r="Q327" s="607"/>
      <c r="R327" s="607"/>
      <c r="S327" s="607"/>
      <c r="T327" s="607"/>
    </row>
    <row r="328" spans="1:20" ht="12.75">
      <c r="A328" s="607"/>
      <c r="B328" s="607"/>
      <c r="C328" s="607"/>
      <c r="D328" s="607"/>
      <c r="E328" s="607"/>
      <c r="F328" s="607"/>
      <c r="G328" s="1382"/>
      <c r="H328" s="607"/>
      <c r="I328" s="607"/>
      <c r="J328" s="607"/>
      <c r="K328" s="607"/>
      <c r="L328" s="607"/>
      <c r="M328" s="607"/>
      <c r="N328" s="607"/>
      <c r="O328" s="607"/>
      <c r="P328" s="607"/>
      <c r="Q328" s="607"/>
      <c r="R328" s="607"/>
      <c r="S328" s="607"/>
      <c r="T328" s="607"/>
    </row>
    <row r="329" spans="1:20" ht="12.75">
      <c r="A329" s="607"/>
      <c r="B329" s="607"/>
      <c r="C329" s="607"/>
      <c r="D329" s="607"/>
      <c r="E329" s="607"/>
      <c r="F329" s="607"/>
      <c r="G329" s="1382"/>
      <c r="H329" s="607"/>
      <c r="I329" s="607"/>
      <c r="J329" s="607"/>
      <c r="K329" s="607"/>
      <c r="L329" s="607"/>
      <c r="M329" s="607"/>
      <c r="N329" s="607"/>
      <c r="O329" s="607"/>
      <c r="P329" s="607"/>
      <c r="Q329" s="607"/>
      <c r="R329" s="607"/>
      <c r="S329" s="607"/>
      <c r="T329" s="607"/>
    </row>
    <row r="330" spans="1:20" ht="12.75">
      <c r="A330" s="607"/>
      <c r="B330" s="607"/>
      <c r="C330" s="607"/>
      <c r="D330" s="607"/>
      <c r="E330" s="607"/>
      <c r="F330" s="607"/>
      <c r="G330" s="1382"/>
      <c r="H330" s="607"/>
      <c r="I330" s="607"/>
      <c r="J330" s="607"/>
      <c r="K330" s="607"/>
      <c r="L330" s="607"/>
      <c r="M330" s="607"/>
      <c r="N330" s="607"/>
      <c r="O330" s="607"/>
      <c r="P330" s="607"/>
      <c r="Q330" s="607"/>
      <c r="R330" s="607"/>
      <c r="S330" s="607"/>
      <c r="T330" s="607"/>
    </row>
    <row r="331" spans="1:20" ht="12.75">
      <c r="A331" s="607"/>
      <c r="B331" s="607"/>
      <c r="C331" s="607"/>
      <c r="D331" s="607"/>
      <c r="E331" s="607"/>
      <c r="F331" s="607"/>
      <c r="G331" s="1382"/>
      <c r="H331" s="607"/>
      <c r="I331" s="607"/>
      <c r="J331" s="607"/>
      <c r="K331" s="607"/>
      <c r="L331" s="607"/>
      <c r="M331" s="607"/>
      <c r="N331" s="607"/>
      <c r="O331" s="607"/>
      <c r="P331" s="607"/>
      <c r="Q331" s="607"/>
      <c r="R331" s="607"/>
      <c r="S331" s="607"/>
      <c r="T331" s="607"/>
    </row>
    <row r="332" spans="1:20" ht="12.75">
      <c r="A332" s="607"/>
      <c r="B332" s="607"/>
      <c r="C332" s="607"/>
      <c r="D332" s="607"/>
      <c r="E332" s="607"/>
      <c r="F332" s="607"/>
      <c r="G332" s="1382"/>
      <c r="H332" s="607"/>
      <c r="I332" s="607"/>
      <c r="J332" s="607"/>
      <c r="K332" s="607"/>
      <c r="L332" s="607"/>
      <c r="M332" s="607"/>
      <c r="N332" s="607"/>
      <c r="O332" s="607"/>
      <c r="P332" s="607"/>
      <c r="Q332" s="607"/>
      <c r="R332" s="607"/>
      <c r="S332" s="607"/>
      <c r="T332" s="607"/>
    </row>
    <row r="333" spans="1:20" ht="12.75">
      <c r="A333" s="607"/>
      <c r="B333" s="607"/>
      <c r="C333" s="607"/>
      <c r="D333" s="607"/>
      <c r="E333" s="607"/>
      <c r="F333" s="607"/>
      <c r="G333" s="1382"/>
      <c r="H333" s="607"/>
      <c r="I333" s="607"/>
      <c r="J333" s="607"/>
      <c r="K333" s="607"/>
      <c r="L333" s="607"/>
      <c r="M333" s="607"/>
      <c r="N333" s="607"/>
      <c r="O333" s="607"/>
      <c r="P333" s="607"/>
      <c r="Q333" s="607"/>
      <c r="R333" s="607"/>
      <c r="S333" s="607"/>
      <c r="T333" s="607"/>
    </row>
    <row r="334" spans="1:20" ht="12.75">
      <c r="A334" s="607"/>
      <c r="B334" s="607"/>
      <c r="C334" s="607"/>
      <c r="D334" s="607"/>
      <c r="E334" s="607"/>
      <c r="F334" s="607"/>
      <c r="G334" s="1382"/>
      <c r="H334" s="607"/>
      <c r="I334" s="607"/>
      <c r="J334" s="607"/>
      <c r="K334" s="607"/>
      <c r="L334" s="607"/>
      <c r="M334" s="607"/>
      <c r="N334" s="607"/>
      <c r="O334" s="607"/>
      <c r="P334" s="607"/>
      <c r="Q334" s="607"/>
      <c r="R334" s="607"/>
      <c r="S334" s="607"/>
      <c r="T334" s="607"/>
    </row>
    <row r="335" spans="1:20" ht="12.75">
      <c r="A335" s="607"/>
      <c r="B335" s="607"/>
      <c r="C335" s="607"/>
      <c r="D335" s="607"/>
      <c r="E335" s="607"/>
      <c r="F335" s="607"/>
      <c r="G335" s="1382"/>
      <c r="H335" s="607"/>
      <c r="I335" s="607"/>
      <c r="J335" s="607"/>
      <c r="K335" s="607"/>
      <c r="L335" s="607"/>
      <c r="M335" s="607"/>
      <c r="N335" s="607"/>
      <c r="O335" s="607"/>
      <c r="P335" s="607"/>
      <c r="Q335" s="607"/>
      <c r="R335" s="607"/>
      <c r="S335" s="607"/>
      <c r="T335" s="607"/>
    </row>
    <row r="336" spans="1:20" ht="12.75">
      <c r="A336" s="607"/>
      <c r="B336" s="607"/>
      <c r="C336" s="607"/>
      <c r="D336" s="607"/>
      <c r="E336" s="607"/>
      <c r="F336" s="607"/>
      <c r="G336" s="1382"/>
      <c r="H336" s="607"/>
      <c r="I336" s="607"/>
      <c r="J336" s="607"/>
      <c r="K336" s="607"/>
      <c r="L336" s="607"/>
      <c r="M336" s="607"/>
      <c r="N336" s="607"/>
      <c r="O336" s="607"/>
      <c r="P336" s="607"/>
      <c r="Q336" s="607"/>
      <c r="R336" s="607"/>
      <c r="S336" s="607"/>
      <c r="T336" s="607"/>
    </row>
    <row r="337" spans="1:20" ht="12.75">
      <c r="A337" s="607"/>
      <c r="B337" s="607"/>
      <c r="C337" s="607"/>
      <c r="D337" s="607"/>
      <c r="E337" s="607"/>
      <c r="F337" s="607"/>
      <c r="G337" s="1382"/>
      <c r="H337" s="607"/>
      <c r="I337" s="607"/>
      <c r="J337" s="607"/>
      <c r="K337" s="607"/>
      <c r="L337" s="607"/>
      <c r="M337" s="607"/>
      <c r="N337" s="607"/>
      <c r="O337" s="607"/>
      <c r="P337" s="607"/>
      <c r="Q337" s="607"/>
      <c r="R337" s="607"/>
      <c r="S337" s="607"/>
      <c r="T337" s="607"/>
    </row>
    <row r="338" spans="1:20" ht="12.75">
      <c r="A338" s="607"/>
      <c r="B338" s="607"/>
      <c r="C338" s="607"/>
      <c r="D338" s="607"/>
      <c r="E338" s="607"/>
      <c r="F338" s="607"/>
      <c r="G338" s="1382"/>
      <c r="H338" s="607"/>
      <c r="I338" s="607"/>
      <c r="J338" s="607"/>
      <c r="K338" s="607"/>
      <c r="L338" s="607"/>
      <c r="M338" s="607"/>
      <c r="N338" s="607"/>
      <c r="O338" s="607"/>
      <c r="P338" s="607"/>
      <c r="Q338" s="607"/>
      <c r="R338" s="607"/>
      <c r="S338" s="607"/>
      <c r="T338" s="607"/>
    </row>
    <row r="339" spans="1:20" ht="12.75">
      <c r="A339" s="607"/>
      <c r="B339" s="607"/>
      <c r="C339" s="607"/>
      <c r="D339" s="607"/>
      <c r="E339" s="607"/>
      <c r="F339" s="607"/>
      <c r="G339" s="1382"/>
      <c r="H339" s="607"/>
      <c r="I339" s="607"/>
      <c r="J339" s="607"/>
      <c r="K339" s="607"/>
      <c r="L339" s="607"/>
      <c r="M339" s="607"/>
      <c r="N339" s="607"/>
      <c r="O339" s="607"/>
      <c r="P339" s="607"/>
      <c r="Q339" s="607"/>
      <c r="R339" s="607"/>
      <c r="S339" s="607"/>
      <c r="T339" s="607"/>
    </row>
    <row r="340" spans="1:20" ht="12.75">
      <c r="A340" s="607"/>
      <c r="B340" s="607"/>
      <c r="C340" s="607"/>
      <c r="D340" s="607"/>
      <c r="E340" s="607"/>
      <c r="F340" s="607"/>
      <c r="G340" s="1382"/>
      <c r="H340" s="607"/>
      <c r="I340" s="607"/>
      <c r="J340" s="607"/>
      <c r="K340" s="607"/>
      <c r="L340" s="607"/>
      <c r="M340" s="607"/>
      <c r="N340" s="607"/>
      <c r="O340" s="607"/>
      <c r="P340" s="607"/>
      <c r="Q340" s="607"/>
      <c r="R340" s="607"/>
      <c r="S340" s="607"/>
      <c r="T340" s="607"/>
    </row>
    <row r="341" spans="1:20" ht="12.75">
      <c r="A341" s="607"/>
      <c r="B341" s="607"/>
      <c r="C341" s="607"/>
      <c r="D341" s="607"/>
      <c r="E341" s="607"/>
      <c r="F341" s="607"/>
      <c r="G341" s="1382"/>
      <c r="H341" s="607"/>
      <c r="I341" s="607"/>
      <c r="J341" s="607"/>
      <c r="K341" s="607"/>
      <c r="L341" s="607"/>
      <c r="M341" s="607"/>
      <c r="N341" s="607"/>
      <c r="O341" s="607"/>
      <c r="P341" s="607"/>
      <c r="Q341" s="607"/>
      <c r="R341" s="607"/>
      <c r="S341" s="607"/>
      <c r="T341" s="607"/>
    </row>
    <row r="342" spans="1:20" ht="12.75">
      <c r="A342" s="607"/>
      <c r="B342" s="607"/>
      <c r="C342" s="607"/>
      <c r="D342" s="607"/>
      <c r="E342" s="607"/>
      <c r="F342" s="607"/>
      <c r="G342" s="1382"/>
      <c r="H342" s="607"/>
      <c r="I342" s="607"/>
      <c r="J342" s="607"/>
      <c r="K342" s="607"/>
      <c r="L342" s="607"/>
      <c r="M342" s="607"/>
      <c r="N342" s="607"/>
      <c r="O342" s="607"/>
      <c r="P342" s="607"/>
      <c r="Q342" s="607"/>
      <c r="R342" s="607"/>
      <c r="S342" s="607"/>
      <c r="T342" s="607"/>
    </row>
    <row r="343" spans="1:20" ht="12.75">
      <c r="A343" s="607"/>
      <c r="B343" s="607"/>
      <c r="C343" s="607"/>
      <c r="D343" s="607"/>
      <c r="E343" s="607"/>
      <c r="F343" s="607"/>
      <c r="G343" s="1382"/>
      <c r="H343" s="607"/>
      <c r="I343" s="607"/>
      <c r="J343" s="607"/>
      <c r="K343" s="607"/>
      <c r="L343" s="607"/>
      <c r="M343" s="607"/>
      <c r="N343" s="607"/>
      <c r="O343" s="607"/>
      <c r="P343" s="607"/>
      <c r="Q343" s="607"/>
      <c r="R343" s="607"/>
      <c r="S343" s="607"/>
      <c r="T343" s="607"/>
    </row>
    <row r="344" spans="1:20" ht="12.75">
      <c r="A344" s="607"/>
      <c r="B344" s="607"/>
      <c r="C344" s="607"/>
      <c r="D344" s="607"/>
      <c r="E344" s="607"/>
      <c r="F344" s="607"/>
      <c r="G344" s="1382"/>
      <c r="H344" s="607"/>
      <c r="I344" s="607"/>
      <c r="J344" s="607"/>
      <c r="K344" s="607"/>
      <c r="L344" s="607"/>
      <c r="M344" s="607"/>
      <c r="N344" s="607"/>
      <c r="O344" s="607"/>
      <c r="P344" s="607"/>
      <c r="Q344" s="607"/>
      <c r="R344" s="607"/>
      <c r="S344" s="607"/>
      <c r="T344" s="607"/>
    </row>
    <row r="345" spans="1:20" ht="12.75">
      <c r="A345" s="607"/>
      <c r="B345" s="607"/>
      <c r="C345" s="607"/>
      <c r="D345" s="607"/>
      <c r="E345" s="607"/>
      <c r="F345" s="607"/>
      <c r="G345" s="1382"/>
      <c r="H345" s="607"/>
      <c r="I345" s="607"/>
      <c r="J345" s="607"/>
      <c r="K345" s="607"/>
      <c r="L345" s="607"/>
      <c r="M345" s="607"/>
      <c r="N345" s="607"/>
      <c r="O345" s="607"/>
      <c r="P345" s="607"/>
      <c r="Q345" s="607"/>
      <c r="R345" s="607"/>
      <c r="S345" s="607"/>
      <c r="T345" s="607"/>
    </row>
    <row r="346" spans="1:20" ht="12.75">
      <c r="A346" s="607"/>
      <c r="B346" s="607"/>
      <c r="C346" s="607"/>
      <c r="D346" s="607"/>
      <c r="E346" s="607"/>
      <c r="F346" s="607"/>
      <c r="G346" s="1382"/>
      <c r="H346" s="607"/>
      <c r="I346" s="607"/>
      <c r="J346" s="607"/>
      <c r="K346" s="607"/>
      <c r="L346" s="607"/>
      <c r="M346" s="607"/>
      <c r="N346" s="607"/>
      <c r="O346" s="607"/>
      <c r="P346" s="607"/>
      <c r="Q346" s="607"/>
      <c r="R346" s="607"/>
      <c r="S346" s="607"/>
      <c r="T346" s="607"/>
    </row>
    <row r="347" spans="1:20" ht="12.75">
      <c r="A347" s="607"/>
      <c r="B347" s="607"/>
      <c r="C347" s="607"/>
      <c r="D347" s="607"/>
      <c r="E347" s="607"/>
      <c r="F347" s="607"/>
      <c r="G347" s="1382"/>
      <c r="H347" s="607"/>
      <c r="I347" s="607"/>
      <c r="J347" s="607"/>
      <c r="K347" s="607"/>
      <c r="L347" s="607"/>
      <c r="M347" s="607"/>
      <c r="N347" s="607"/>
      <c r="O347" s="607"/>
      <c r="P347" s="607"/>
      <c r="Q347" s="607"/>
      <c r="R347" s="607"/>
      <c r="S347" s="607"/>
      <c r="T347" s="607"/>
    </row>
    <row r="348" spans="1:20" ht="12.75">
      <c r="A348" s="607"/>
      <c r="B348" s="607"/>
      <c r="C348" s="607"/>
      <c r="D348" s="607"/>
      <c r="E348" s="607"/>
      <c r="F348" s="607"/>
      <c r="G348" s="1382"/>
      <c r="H348" s="607"/>
      <c r="I348" s="607"/>
      <c r="J348" s="607"/>
      <c r="K348" s="607"/>
      <c r="L348" s="607"/>
      <c r="M348" s="607"/>
      <c r="N348" s="607"/>
      <c r="O348" s="607"/>
      <c r="P348" s="607"/>
      <c r="Q348" s="607"/>
      <c r="R348" s="607"/>
      <c r="S348" s="607"/>
      <c r="T348" s="607"/>
    </row>
    <row r="349" spans="1:20" ht="12.75">
      <c r="A349" s="607"/>
      <c r="B349" s="607"/>
      <c r="C349" s="607"/>
      <c r="D349" s="607"/>
      <c r="E349" s="607"/>
      <c r="F349" s="607"/>
      <c r="G349" s="1382"/>
      <c r="H349" s="607"/>
      <c r="I349" s="607"/>
      <c r="J349" s="607"/>
      <c r="K349" s="607"/>
      <c r="L349" s="607"/>
      <c r="M349" s="607"/>
      <c r="N349" s="607"/>
      <c r="O349" s="607"/>
      <c r="P349" s="607"/>
      <c r="Q349" s="607"/>
      <c r="R349" s="607"/>
      <c r="S349" s="607"/>
      <c r="T349" s="607"/>
    </row>
    <row r="350" spans="1:20" ht="12.75">
      <c r="A350" s="607"/>
      <c r="B350" s="607"/>
      <c r="C350" s="607"/>
      <c r="D350" s="607"/>
      <c r="E350" s="607"/>
      <c r="F350" s="607"/>
      <c r="G350" s="1382"/>
      <c r="H350" s="607"/>
      <c r="I350" s="607"/>
      <c r="J350" s="607"/>
      <c r="K350" s="607"/>
      <c r="L350" s="607"/>
      <c r="M350" s="607"/>
      <c r="N350" s="607"/>
      <c r="O350" s="607"/>
      <c r="P350" s="607"/>
      <c r="Q350" s="607"/>
      <c r="R350" s="607"/>
      <c r="S350" s="607"/>
      <c r="T350" s="607"/>
    </row>
    <row r="351" spans="1:20" ht="12.75">
      <c r="A351" s="607"/>
      <c r="B351" s="607"/>
      <c r="C351" s="607"/>
      <c r="D351" s="607"/>
      <c r="E351" s="607"/>
      <c r="F351" s="607"/>
      <c r="G351" s="1382"/>
      <c r="H351" s="607"/>
      <c r="I351" s="607"/>
      <c r="J351" s="607"/>
      <c r="K351" s="607"/>
      <c r="L351" s="607"/>
      <c r="M351" s="607"/>
      <c r="N351" s="607"/>
      <c r="O351" s="607"/>
      <c r="P351" s="607"/>
      <c r="Q351" s="607"/>
      <c r="R351" s="607"/>
      <c r="S351" s="607"/>
      <c r="T351" s="607"/>
    </row>
    <row r="352" spans="1:20" ht="12.75">
      <c r="A352" s="607"/>
      <c r="B352" s="607"/>
      <c r="C352" s="607"/>
      <c r="D352" s="607"/>
      <c r="E352" s="607"/>
      <c r="F352" s="607"/>
      <c r="G352" s="1382"/>
      <c r="H352" s="607"/>
      <c r="I352" s="607"/>
      <c r="J352" s="607"/>
      <c r="K352" s="607"/>
      <c r="L352" s="607"/>
      <c r="M352" s="607"/>
      <c r="N352" s="607"/>
      <c r="O352" s="607"/>
      <c r="P352" s="607"/>
      <c r="Q352" s="607"/>
      <c r="R352" s="607"/>
      <c r="S352" s="607"/>
      <c r="T352" s="607"/>
    </row>
    <row r="353" spans="1:20" ht="12.75">
      <c r="A353" s="607"/>
      <c r="B353" s="607"/>
      <c r="C353" s="607"/>
      <c r="D353" s="607"/>
      <c r="E353" s="607"/>
      <c r="F353" s="607"/>
      <c r="G353" s="1382"/>
      <c r="H353" s="607"/>
      <c r="I353" s="607"/>
      <c r="J353" s="607"/>
      <c r="K353" s="607"/>
      <c r="L353" s="607"/>
      <c r="M353" s="607"/>
      <c r="N353" s="607"/>
      <c r="O353" s="607"/>
      <c r="P353" s="607"/>
      <c r="Q353" s="607"/>
      <c r="R353" s="607"/>
      <c r="S353" s="607"/>
      <c r="T353" s="607"/>
    </row>
    <row r="354" spans="1:20" ht="12.75">
      <c r="A354" s="607"/>
      <c r="B354" s="607"/>
      <c r="C354" s="607"/>
      <c r="D354" s="607"/>
      <c r="E354" s="607"/>
      <c r="F354" s="607"/>
      <c r="G354" s="1382"/>
      <c r="H354" s="607"/>
      <c r="I354" s="607"/>
      <c r="J354" s="607"/>
      <c r="K354" s="607"/>
      <c r="L354" s="607"/>
      <c r="M354" s="607"/>
      <c r="N354" s="607"/>
      <c r="O354" s="607"/>
      <c r="P354" s="607"/>
      <c r="Q354" s="607"/>
      <c r="R354" s="607"/>
      <c r="S354" s="607"/>
      <c r="T354" s="607"/>
    </row>
    <row r="355" spans="1:20" ht="12.75">
      <c r="A355" s="607"/>
      <c r="B355" s="607"/>
      <c r="C355" s="607"/>
      <c r="D355" s="607"/>
      <c r="E355" s="607"/>
      <c r="F355" s="607"/>
      <c r="G355" s="1382"/>
      <c r="H355" s="607"/>
      <c r="I355" s="607"/>
      <c r="J355" s="607"/>
      <c r="K355" s="607"/>
      <c r="L355" s="607"/>
      <c r="M355" s="607"/>
      <c r="N355" s="607"/>
      <c r="O355" s="607"/>
      <c r="P355" s="607"/>
      <c r="Q355" s="607"/>
      <c r="R355" s="607"/>
      <c r="S355" s="607"/>
      <c r="T355" s="607"/>
    </row>
    <row r="356" spans="1:20" ht="12.75">
      <c r="A356" s="607"/>
      <c r="B356" s="607"/>
      <c r="C356" s="607"/>
      <c r="D356" s="607"/>
      <c r="E356" s="607"/>
      <c r="F356" s="607"/>
      <c r="G356" s="1382"/>
      <c r="H356" s="607"/>
      <c r="I356" s="607"/>
      <c r="J356" s="607"/>
      <c r="K356" s="607"/>
      <c r="L356" s="607"/>
      <c r="M356" s="607"/>
      <c r="N356" s="607"/>
      <c r="O356" s="607"/>
      <c r="P356" s="607"/>
      <c r="Q356" s="607"/>
      <c r="R356" s="607"/>
      <c r="S356" s="607"/>
      <c r="T356" s="607"/>
    </row>
    <row r="357" spans="1:20" ht="12.75">
      <c r="A357" s="607"/>
      <c r="B357" s="607"/>
      <c r="C357" s="607"/>
      <c r="D357" s="607"/>
      <c r="E357" s="607"/>
      <c r="F357" s="607"/>
      <c r="G357" s="1382"/>
      <c r="H357" s="607"/>
      <c r="I357" s="607"/>
      <c r="J357" s="607"/>
      <c r="K357" s="607"/>
      <c r="L357" s="607"/>
      <c r="M357" s="607"/>
      <c r="N357" s="607"/>
      <c r="O357" s="607"/>
      <c r="P357" s="607"/>
      <c r="Q357" s="607"/>
      <c r="R357" s="607"/>
      <c r="S357" s="607"/>
      <c r="T357" s="607"/>
    </row>
    <row r="358" spans="1:20" ht="12.75">
      <c r="A358" s="607"/>
      <c r="B358" s="607"/>
      <c r="C358" s="607"/>
      <c r="D358" s="607"/>
      <c r="E358" s="607"/>
      <c r="F358" s="607"/>
      <c r="G358" s="1382"/>
      <c r="H358" s="607"/>
      <c r="I358" s="607"/>
      <c r="J358" s="607"/>
      <c r="K358" s="607"/>
      <c r="L358" s="607"/>
      <c r="M358" s="607"/>
      <c r="N358" s="607"/>
      <c r="O358" s="607"/>
      <c r="P358" s="607"/>
      <c r="Q358" s="607"/>
      <c r="R358" s="607"/>
      <c r="S358" s="607"/>
      <c r="T358" s="607"/>
    </row>
    <row r="359" spans="1:20" ht="12.75">
      <c r="A359" s="607"/>
      <c r="B359" s="607"/>
      <c r="C359" s="607"/>
      <c r="D359" s="607"/>
      <c r="E359" s="607"/>
      <c r="F359" s="607"/>
      <c r="G359" s="1382"/>
      <c r="H359" s="607"/>
      <c r="I359" s="607"/>
      <c r="J359" s="607"/>
      <c r="K359" s="607"/>
      <c r="L359" s="607"/>
      <c r="M359" s="607"/>
      <c r="N359" s="607"/>
      <c r="O359" s="607"/>
      <c r="P359" s="607"/>
      <c r="Q359" s="607"/>
      <c r="R359" s="607"/>
      <c r="S359" s="607"/>
      <c r="T359" s="607"/>
    </row>
    <row r="360" spans="1:20" ht="12.75">
      <c r="A360" s="607"/>
      <c r="B360" s="607"/>
      <c r="C360" s="607"/>
      <c r="D360" s="607"/>
      <c r="E360" s="607"/>
      <c r="F360" s="607"/>
      <c r="G360" s="1382"/>
      <c r="H360" s="607"/>
      <c r="I360" s="607"/>
      <c r="J360" s="607"/>
      <c r="K360" s="607"/>
      <c r="L360" s="607"/>
      <c r="M360" s="607"/>
      <c r="N360" s="607"/>
      <c r="O360" s="607"/>
      <c r="P360" s="607"/>
      <c r="Q360" s="607"/>
      <c r="R360" s="607"/>
      <c r="S360" s="607"/>
      <c r="T360" s="607"/>
    </row>
    <row r="361" spans="1:20" ht="12.75">
      <c r="A361" s="607"/>
      <c r="B361" s="607"/>
      <c r="C361" s="607"/>
      <c r="D361" s="607"/>
      <c r="E361" s="607"/>
      <c r="F361" s="607"/>
      <c r="G361" s="1382"/>
      <c r="H361" s="607"/>
      <c r="I361" s="607"/>
      <c r="J361" s="607"/>
      <c r="K361" s="607"/>
      <c r="L361" s="607"/>
      <c r="M361" s="607"/>
      <c r="N361" s="607"/>
      <c r="O361" s="607"/>
      <c r="P361" s="607"/>
      <c r="Q361" s="607"/>
      <c r="R361" s="607"/>
      <c r="S361" s="607"/>
      <c r="T361" s="607"/>
    </row>
    <row r="362" spans="1:20" ht="12.75">
      <c r="A362" s="607"/>
      <c r="B362" s="607"/>
      <c r="C362" s="607"/>
      <c r="D362" s="607"/>
      <c r="E362" s="607"/>
      <c r="F362" s="607"/>
      <c r="G362" s="1382"/>
      <c r="H362" s="607"/>
      <c r="I362" s="607"/>
      <c r="J362" s="607"/>
      <c r="K362" s="607"/>
      <c r="L362" s="607"/>
      <c r="M362" s="607"/>
      <c r="N362" s="607"/>
      <c r="O362" s="607"/>
      <c r="P362" s="607"/>
      <c r="Q362" s="607"/>
      <c r="R362" s="607"/>
      <c r="S362" s="607"/>
      <c r="T362" s="607"/>
    </row>
    <row r="363" spans="1:20" ht="12.75">
      <c r="A363" s="607"/>
      <c r="B363" s="607"/>
      <c r="C363" s="607"/>
      <c r="D363" s="607"/>
      <c r="E363" s="607"/>
      <c r="F363" s="607"/>
      <c r="G363" s="1382"/>
      <c r="H363" s="607"/>
      <c r="I363" s="607"/>
      <c r="J363" s="607"/>
      <c r="K363" s="607"/>
      <c r="L363" s="607"/>
      <c r="M363" s="607"/>
      <c r="N363" s="607"/>
      <c r="O363" s="607"/>
      <c r="P363" s="607"/>
      <c r="Q363" s="607"/>
      <c r="R363" s="607"/>
      <c r="S363" s="607"/>
      <c r="T363" s="607"/>
    </row>
    <row r="364" spans="1:20" ht="12.75">
      <c r="A364" s="607"/>
      <c r="B364" s="607"/>
      <c r="C364" s="607"/>
      <c r="D364" s="607"/>
      <c r="E364" s="607"/>
      <c r="F364" s="607"/>
      <c r="G364" s="1382"/>
      <c r="H364" s="607"/>
      <c r="I364" s="607"/>
      <c r="J364" s="607"/>
      <c r="K364" s="607"/>
      <c r="L364" s="607"/>
      <c r="M364" s="607"/>
      <c r="N364" s="607"/>
      <c r="O364" s="607"/>
      <c r="P364" s="607"/>
      <c r="Q364" s="607"/>
      <c r="R364" s="607"/>
      <c r="S364" s="607"/>
      <c r="T364" s="607"/>
    </row>
    <row r="365" spans="1:20" ht="12.75">
      <c r="A365" s="607"/>
      <c r="B365" s="607"/>
      <c r="C365" s="607"/>
      <c r="D365" s="607"/>
      <c r="E365" s="607"/>
      <c r="F365" s="607"/>
      <c r="G365" s="1382"/>
      <c r="H365" s="607"/>
      <c r="I365" s="607"/>
      <c r="J365" s="607"/>
      <c r="K365" s="607"/>
      <c r="L365" s="607"/>
      <c r="M365" s="607"/>
      <c r="N365" s="607"/>
      <c r="O365" s="607"/>
      <c r="P365" s="607"/>
      <c r="Q365" s="607"/>
      <c r="R365" s="607"/>
      <c r="S365" s="607"/>
      <c r="T365" s="607"/>
    </row>
    <row r="366" spans="1:20" ht="12.75">
      <c r="A366" s="607"/>
      <c r="B366" s="607"/>
      <c r="C366" s="607"/>
      <c r="D366" s="607"/>
      <c r="E366" s="607"/>
      <c r="F366" s="607"/>
      <c r="G366" s="1382"/>
      <c r="H366" s="607"/>
      <c r="I366" s="607"/>
      <c r="J366" s="607"/>
      <c r="K366" s="607"/>
      <c r="L366" s="607"/>
      <c r="M366" s="607"/>
      <c r="N366" s="607"/>
      <c r="O366" s="607"/>
      <c r="P366" s="607"/>
      <c r="Q366" s="607"/>
      <c r="R366" s="607"/>
      <c r="S366" s="607"/>
      <c r="T366" s="607"/>
    </row>
    <row r="367" spans="1:20" ht="12.75">
      <c r="A367" s="607"/>
      <c r="B367" s="607"/>
      <c r="C367" s="607"/>
      <c r="D367" s="607"/>
      <c r="E367" s="607"/>
      <c r="F367" s="607"/>
      <c r="G367" s="1382"/>
      <c r="H367" s="607"/>
      <c r="I367" s="607"/>
      <c r="J367" s="607"/>
      <c r="K367" s="607"/>
      <c r="L367" s="607"/>
      <c r="M367" s="607"/>
      <c r="N367" s="607"/>
      <c r="O367" s="607"/>
      <c r="P367" s="607"/>
      <c r="Q367" s="607"/>
      <c r="R367" s="607"/>
      <c r="S367" s="607"/>
      <c r="T367" s="607"/>
    </row>
    <row r="368" spans="1:20" ht="12.75">
      <c r="A368" s="607"/>
      <c r="B368" s="607"/>
      <c r="C368" s="607"/>
      <c r="D368" s="607"/>
      <c r="E368" s="607"/>
      <c r="F368" s="607"/>
      <c r="G368" s="1382"/>
      <c r="H368" s="607"/>
      <c r="I368" s="607"/>
      <c r="J368" s="607"/>
      <c r="K368" s="607"/>
      <c r="L368" s="607"/>
      <c r="M368" s="607"/>
      <c r="N368" s="607"/>
      <c r="O368" s="607"/>
      <c r="P368" s="607"/>
      <c r="Q368" s="607"/>
      <c r="R368" s="607"/>
      <c r="S368" s="607"/>
      <c r="T368" s="607"/>
    </row>
    <row r="369" spans="1:20" ht="12.75">
      <c r="A369" s="607"/>
      <c r="B369" s="607"/>
      <c r="C369" s="607"/>
      <c r="D369" s="607"/>
      <c r="E369" s="607"/>
      <c r="F369" s="607"/>
      <c r="G369" s="1382"/>
      <c r="H369" s="607"/>
      <c r="I369" s="607"/>
      <c r="J369" s="607"/>
      <c r="K369" s="607"/>
      <c r="L369" s="607"/>
      <c r="M369" s="607"/>
      <c r="N369" s="607"/>
      <c r="O369" s="607"/>
      <c r="P369" s="607"/>
      <c r="Q369" s="607"/>
      <c r="R369" s="607"/>
      <c r="S369" s="607"/>
      <c r="T369" s="607"/>
    </row>
    <row r="370" spans="1:20" ht="12.75">
      <c r="A370" s="607"/>
      <c r="B370" s="607"/>
      <c r="C370" s="607"/>
      <c r="D370" s="607"/>
      <c r="E370" s="607"/>
      <c r="F370" s="607"/>
      <c r="G370" s="1382"/>
      <c r="H370" s="607"/>
      <c r="I370" s="607"/>
      <c r="J370" s="607"/>
      <c r="K370" s="607"/>
      <c r="L370" s="607"/>
      <c r="M370" s="607"/>
      <c r="N370" s="607"/>
      <c r="O370" s="607"/>
      <c r="P370" s="607"/>
      <c r="Q370" s="607"/>
      <c r="R370" s="607"/>
      <c r="S370" s="607"/>
      <c r="T370" s="607"/>
    </row>
    <row r="371" spans="1:20" ht="12.75">
      <c r="A371" s="607"/>
      <c r="B371" s="607"/>
      <c r="C371" s="607"/>
      <c r="D371" s="607"/>
      <c r="E371" s="607"/>
      <c r="F371" s="607"/>
      <c r="G371" s="1382"/>
      <c r="H371" s="607"/>
      <c r="I371" s="607"/>
      <c r="J371" s="607"/>
      <c r="K371" s="607"/>
      <c r="L371" s="607"/>
      <c r="M371" s="607"/>
      <c r="N371" s="607"/>
      <c r="O371" s="607"/>
      <c r="P371" s="607"/>
      <c r="Q371" s="607"/>
      <c r="R371" s="607"/>
      <c r="S371" s="607"/>
      <c r="T371" s="607"/>
    </row>
    <row r="372" spans="1:20" ht="12.75">
      <c r="A372" s="607"/>
      <c r="B372" s="607"/>
      <c r="C372" s="607"/>
      <c r="D372" s="607"/>
      <c r="E372" s="607"/>
      <c r="F372" s="607"/>
      <c r="G372" s="1382"/>
      <c r="H372" s="607"/>
      <c r="I372" s="607"/>
      <c r="J372" s="607"/>
      <c r="K372" s="607"/>
      <c r="L372" s="607"/>
      <c r="M372" s="607"/>
      <c r="N372" s="607"/>
      <c r="O372" s="607"/>
      <c r="P372" s="607"/>
      <c r="Q372" s="607"/>
      <c r="R372" s="607"/>
      <c r="S372" s="607"/>
      <c r="T372" s="607"/>
    </row>
    <row r="373" spans="1:20" ht="12.75">
      <c r="A373" s="607"/>
      <c r="B373" s="607"/>
      <c r="C373" s="607"/>
      <c r="D373" s="607"/>
      <c r="E373" s="607"/>
      <c r="F373" s="607"/>
      <c r="G373" s="1382"/>
      <c r="H373" s="607"/>
      <c r="I373" s="607"/>
      <c r="J373" s="607"/>
      <c r="K373" s="607"/>
      <c r="L373" s="607"/>
      <c r="M373" s="607"/>
      <c r="N373" s="607"/>
      <c r="O373" s="607"/>
      <c r="P373" s="607"/>
      <c r="Q373" s="607"/>
      <c r="R373" s="607"/>
      <c r="S373" s="607"/>
      <c r="T373" s="607"/>
    </row>
    <row r="374" spans="1:20" ht="12.75">
      <c r="A374" s="607"/>
      <c r="B374" s="607"/>
      <c r="C374" s="607"/>
      <c r="D374" s="607"/>
      <c r="E374" s="607"/>
      <c r="F374" s="607"/>
      <c r="G374" s="1382"/>
      <c r="H374" s="607"/>
      <c r="I374" s="607"/>
      <c r="J374" s="607"/>
      <c r="K374" s="607"/>
      <c r="L374" s="607"/>
      <c r="M374" s="607"/>
      <c r="N374" s="607"/>
      <c r="O374" s="607"/>
      <c r="P374" s="607"/>
      <c r="Q374" s="607"/>
      <c r="R374" s="607"/>
      <c r="S374" s="607"/>
      <c r="T374" s="607"/>
    </row>
    <row r="375" spans="1:20" ht="12.75">
      <c r="A375" s="607"/>
      <c r="B375" s="607"/>
      <c r="C375" s="607"/>
      <c r="D375" s="607"/>
      <c r="E375" s="607"/>
      <c r="F375" s="607"/>
      <c r="G375" s="1382"/>
      <c r="H375" s="607"/>
      <c r="I375" s="607"/>
      <c r="J375" s="607"/>
      <c r="K375" s="607"/>
      <c r="L375" s="607"/>
      <c r="M375" s="607"/>
      <c r="N375" s="607"/>
      <c r="O375" s="607"/>
      <c r="P375" s="607"/>
      <c r="Q375" s="607"/>
      <c r="R375" s="607"/>
      <c r="S375" s="607"/>
      <c r="T375" s="607"/>
    </row>
    <row r="376" spans="1:20" ht="12.75">
      <c r="A376" s="607"/>
      <c r="B376" s="607"/>
      <c r="C376" s="607"/>
      <c r="D376" s="607"/>
      <c r="E376" s="607"/>
      <c r="F376" s="607"/>
      <c r="G376" s="1382"/>
      <c r="H376" s="607"/>
      <c r="I376" s="607"/>
      <c r="J376" s="607"/>
      <c r="K376" s="607"/>
      <c r="L376" s="607"/>
      <c r="M376" s="607"/>
      <c r="N376" s="607"/>
      <c r="O376" s="607"/>
      <c r="P376" s="607"/>
      <c r="Q376" s="607"/>
      <c r="R376" s="607"/>
      <c r="S376" s="607"/>
      <c r="T376" s="607"/>
    </row>
    <row r="377" spans="1:20" ht="12.75">
      <c r="A377" s="607"/>
      <c r="B377" s="607"/>
      <c r="C377" s="607"/>
      <c r="D377" s="607"/>
      <c r="E377" s="607"/>
      <c r="F377" s="607"/>
      <c r="G377" s="1382"/>
      <c r="H377" s="607"/>
      <c r="I377" s="607"/>
      <c r="J377" s="607"/>
      <c r="K377" s="607"/>
      <c r="L377" s="607"/>
      <c r="M377" s="607"/>
      <c r="N377" s="607"/>
      <c r="O377" s="607"/>
      <c r="P377" s="607"/>
      <c r="Q377" s="607"/>
      <c r="R377" s="607"/>
      <c r="S377" s="607"/>
      <c r="T377" s="607"/>
    </row>
    <row r="378" spans="1:20" ht="12.75">
      <c r="A378" s="607"/>
      <c r="B378" s="607"/>
      <c r="C378" s="607"/>
      <c r="D378" s="607"/>
      <c r="E378" s="607"/>
      <c r="F378" s="607"/>
      <c r="G378" s="1382"/>
      <c r="H378" s="607"/>
      <c r="I378" s="607"/>
      <c r="J378" s="607"/>
      <c r="K378" s="607"/>
      <c r="L378" s="607"/>
      <c r="M378" s="607"/>
      <c r="N378" s="607"/>
      <c r="O378" s="607"/>
      <c r="P378" s="607"/>
      <c r="Q378" s="607"/>
      <c r="R378" s="607"/>
      <c r="S378" s="607"/>
      <c r="T378" s="607"/>
    </row>
    <row r="379" spans="1:20" ht="12.75">
      <c r="A379" s="607"/>
      <c r="B379" s="607"/>
      <c r="C379" s="607"/>
      <c r="D379" s="607"/>
      <c r="E379" s="607"/>
      <c r="F379" s="607"/>
      <c r="G379" s="1382"/>
      <c r="H379" s="607"/>
      <c r="I379" s="607"/>
      <c r="J379" s="607"/>
      <c r="K379" s="607"/>
      <c r="L379" s="607"/>
      <c r="M379" s="607"/>
      <c r="N379" s="607"/>
      <c r="O379" s="607"/>
      <c r="P379" s="607"/>
      <c r="Q379" s="607"/>
      <c r="R379" s="607"/>
      <c r="S379" s="607"/>
      <c r="T379" s="607"/>
    </row>
    <row r="380" spans="1:20" ht="12.75">
      <c r="A380" s="607"/>
      <c r="B380" s="607"/>
      <c r="C380" s="607"/>
      <c r="D380" s="607"/>
      <c r="E380" s="607"/>
      <c r="F380" s="607"/>
      <c r="G380" s="1382"/>
      <c r="H380" s="607"/>
      <c r="I380" s="607"/>
      <c r="J380" s="607"/>
      <c r="K380" s="607"/>
      <c r="L380" s="607"/>
      <c r="M380" s="607"/>
      <c r="N380" s="607"/>
      <c r="O380" s="607"/>
      <c r="P380" s="607"/>
      <c r="Q380" s="607"/>
      <c r="R380" s="607"/>
      <c r="S380" s="607"/>
      <c r="T380" s="607"/>
    </row>
    <row r="381" spans="1:20" ht="12.75">
      <c r="A381" s="607"/>
      <c r="B381" s="607"/>
      <c r="C381" s="607"/>
      <c r="D381" s="607"/>
      <c r="E381" s="607"/>
      <c r="F381" s="607"/>
      <c r="G381" s="1382"/>
      <c r="H381" s="607"/>
      <c r="I381" s="607"/>
      <c r="J381" s="607"/>
      <c r="K381" s="607"/>
      <c r="L381" s="607"/>
      <c r="M381" s="607"/>
      <c r="N381" s="607"/>
      <c r="O381" s="607"/>
      <c r="P381" s="607"/>
      <c r="Q381" s="607"/>
      <c r="R381" s="607"/>
      <c r="S381" s="607"/>
      <c r="T381" s="607"/>
    </row>
    <row r="382" spans="1:20" ht="12.75">
      <c r="A382" s="607"/>
      <c r="B382" s="607"/>
      <c r="C382" s="607"/>
      <c r="D382" s="607"/>
      <c r="E382" s="607"/>
      <c r="F382" s="607"/>
      <c r="G382" s="1382"/>
      <c r="H382" s="607"/>
      <c r="I382" s="607"/>
      <c r="J382" s="607"/>
      <c r="K382" s="607"/>
      <c r="L382" s="607"/>
      <c r="M382" s="607"/>
      <c r="N382" s="607"/>
      <c r="O382" s="607"/>
      <c r="P382" s="607"/>
      <c r="Q382" s="607"/>
      <c r="R382" s="607"/>
      <c r="S382" s="607"/>
      <c r="T382" s="607"/>
    </row>
    <row r="383" spans="1:20" ht="12.75">
      <c r="A383" s="607"/>
      <c r="B383" s="607"/>
      <c r="C383" s="607"/>
      <c r="D383" s="607"/>
      <c r="E383" s="607"/>
      <c r="F383" s="607"/>
      <c r="G383" s="1382"/>
      <c r="H383" s="607"/>
      <c r="I383" s="607"/>
      <c r="J383" s="607"/>
      <c r="K383" s="607"/>
      <c r="L383" s="607"/>
      <c r="M383" s="607"/>
      <c r="N383" s="607"/>
      <c r="O383" s="607"/>
      <c r="P383" s="607"/>
      <c r="Q383" s="607"/>
      <c r="R383" s="607"/>
      <c r="S383" s="607"/>
      <c r="T383" s="607"/>
    </row>
    <row r="384" spans="1:20" ht="12.75">
      <c r="A384" s="607"/>
      <c r="B384" s="607"/>
      <c r="C384" s="607"/>
      <c r="D384" s="607"/>
      <c r="E384" s="607"/>
      <c r="F384" s="607"/>
      <c r="G384" s="1382"/>
      <c r="H384" s="607"/>
      <c r="I384" s="607"/>
      <c r="J384" s="607"/>
      <c r="K384" s="607"/>
      <c r="L384" s="607"/>
      <c r="M384" s="607"/>
      <c r="N384" s="607"/>
      <c r="O384" s="607"/>
      <c r="P384" s="607"/>
      <c r="Q384" s="607"/>
      <c r="R384" s="607"/>
      <c r="S384" s="607"/>
      <c r="T384" s="607"/>
    </row>
    <row r="385" spans="1:20" ht="12.75">
      <c r="A385" s="607"/>
      <c r="B385" s="607"/>
      <c r="C385" s="607"/>
      <c r="D385" s="607"/>
      <c r="E385" s="607"/>
      <c r="F385" s="607"/>
      <c r="G385" s="1382"/>
      <c r="H385" s="607"/>
      <c r="I385" s="607"/>
      <c r="J385" s="607"/>
      <c r="K385" s="607"/>
      <c r="L385" s="607"/>
      <c r="M385" s="607"/>
      <c r="N385" s="607"/>
      <c r="O385" s="607"/>
      <c r="P385" s="607"/>
      <c r="Q385" s="607"/>
      <c r="R385" s="607"/>
      <c r="S385" s="607"/>
      <c r="T385" s="607"/>
    </row>
    <row r="386" spans="1:20" ht="12.75">
      <c r="A386" s="607"/>
      <c r="B386" s="607"/>
      <c r="C386" s="607"/>
      <c r="D386" s="607"/>
      <c r="E386" s="607"/>
      <c r="F386" s="607"/>
      <c r="G386" s="1382"/>
      <c r="H386" s="607"/>
      <c r="I386" s="607"/>
      <c r="J386" s="607"/>
      <c r="K386" s="607"/>
      <c r="L386" s="607"/>
      <c r="M386" s="607"/>
      <c r="N386" s="607"/>
      <c r="O386" s="607"/>
      <c r="P386" s="607"/>
      <c r="Q386" s="607"/>
      <c r="R386" s="607"/>
      <c r="S386" s="607"/>
      <c r="T386" s="607"/>
    </row>
    <row r="387" spans="1:20" ht="12.75">
      <c r="A387" s="607"/>
      <c r="B387" s="607"/>
      <c r="C387" s="607"/>
      <c r="D387" s="607"/>
      <c r="E387" s="607"/>
      <c r="F387" s="607"/>
      <c r="G387" s="1382"/>
      <c r="H387" s="607"/>
      <c r="I387" s="607"/>
      <c r="J387" s="607"/>
      <c r="K387" s="607"/>
      <c r="L387" s="607"/>
      <c r="M387" s="607"/>
      <c r="N387" s="607"/>
      <c r="O387" s="607"/>
      <c r="P387" s="607"/>
      <c r="Q387" s="607"/>
      <c r="R387" s="607"/>
      <c r="S387" s="607"/>
      <c r="T387" s="607"/>
    </row>
    <row r="388" spans="1:20" ht="12.75">
      <c r="A388" s="607"/>
      <c r="B388" s="607"/>
      <c r="C388" s="607"/>
      <c r="D388" s="607"/>
      <c r="E388" s="607"/>
      <c r="F388" s="607"/>
      <c r="G388" s="1382"/>
      <c r="H388" s="607"/>
      <c r="I388" s="607"/>
      <c r="J388" s="607"/>
      <c r="K388" s="607"/>
      <c r="L388" s="607"/>
      <c r="M388" s="607"/>
      <c r="N388" s="607"/>
      <c r="O388" s="607"/>
      <c r="P388" s="607"/>
      <c r="Q388" s="607"/>
      <c r="R388" s="607"/>
      <c r="S388" s="607"/>
      <c r="T388" s="607"/>
    </row>
    <row r="389" spans="1:20" ht="12.75">
      <c r="A389" s="607"/>
      <c r="B389" s="607"/>
      <c r="C389" s="607"/>
      <c r="D389" s="607"/>
      <c r="E389" s="607"/>
      <c r="F389" s="607"/>
      <c r="G389" s="1382"/>
      <c r="H389" s="607"/>
      <c r="I389" s="607"/>
      <c r="J389" s="607"/>
      <c r="K389" s="607"/>
      <c r="L389" s="607"/>
      <c r="M389" s="607"/>
      <c r="N389" s="607"/>
      <c r="O389" s="607"/>
      <c r="P389" s="607"/>
      <c r="Q389" s="607"/>
      <c r="R389" s="607"/>
      <c r="S389" s="607"/>
      <c r="T389" s="607"/>
    </row>
    <row r="390" spans="1:20" ht="12.75">
      <c r="A390" s="607"/>
      <c r="B390" s="607"/>
      <c r="C390" s="607"/>
      <c r="D390" s="607"/>
      <c r="E390" s="607"/>
      <c r="F390" s="607"/>
      <c r="G390" s="1382"/>
      <c r="H390" s="607"/>
      <c r="I390" s="607"/>
      <c r="J390" s="607"/>
      <c r="K390" s="607"/>
      <c r="L390" s="607"/>
      <c r="M390" s="607"/>
      <c r="N390" s="607"/>
      <c r="O390" s="607"/>
      <c r="P390" s="607"/>
      <c r="Q390" s="607"/>
      <c r="R390" s="607"/>
      <c r="S390" s="607"/>
      <c r="T390" s="607"/>
    </row>
    <row r="391" spans="1:20" ht="12.75">
      <c r="A391" s="607"/>
      <c r="B391" s="607"/>
      <c r="C391" s="607"/>
      <c r="D391" s="607"/>
      <c r="E391" s="607"/>
      <c r="F391" s="607"/>
      <c r="G391" s="1382"/>
      <c r="H391" s="607"/>
      <c r="I391" s="607"/>
      <c r="J391" s="607"/>
      <c r="K391" s="607"/>
      <c r="L391" s="607"/>
      <c r="M391" s="607"/>
      <c r="N391" s="607"/>
      <c r="O391" s="607"/>
      <c r="P391" s="607"/>
      <c r="Q391" s="607"/>
      <c r="R391" s="607"/>
      <c r="S391" s="607"/>
      <c r="T391" s="607"/>
    </row>
    <row r="392" spans="1:20" ht="12.75">
      <c r="A392" s="607"/>
      <c r="B392" s="607"/>
      <c r="C392" s="607"/>
      <c r="D392" s="607"/>
      <c r="E392" s="607"/>
      <c r="F392" s="607"/>
      <c r="G392" s="1382"/>
      <c r="H392" s="607"/>
      <c r="I392" s="607"/>
      <c r="J392" s="607"/>
      <c r="K392" s="607"/>
      <c r="L392" s="607"/>
      <c r="M392" s="607"/>
      <c r="N392" s="607"/>
      <c r="O392" s="607"/>
      <c r="P392" s="607"/>
      <c r="Q392" s="607"/>
      <c r="R392" s="607"/>
      <c r="S392" s="607"/>
      <c r="T392" s="607"/>
    </row>
    <row r="393" spans="1:20" ht="12.75">
      <c r="A393" s="607"/>
      <c r="B393" s="607"/>
      <c r="C393" s="607"/>
      <c r="D393" s="607"/>
      <c r="E393" s="607"/>
      <c r="F393" s="607"/>
      <c r="G393" s="1382"/>
      <c r="H393" s="607"/>
      <c r="I393" s="607"/>
      <c r="J393" s="607"/>
      <c r="K393" s="607"/>
      <c r="L393" s="607"/>
      <c r="M393" s="607"/>
      <c r="N393" s="607"/>
      <c r="O393" s="607"/>
      <c r="P393" s="607"/>
      <c r="Q393" s="607"/>
      <c r="R393" s="607"/>
      <c r="S393" s="607"/>
      <c r="T393" s="607"/>
    </row>
    <row r="394" spans="1:20" ht="12.75">
      <c r="A394" s="607"/>
      <c r="B394" s="607"/>
      <c r="C394" s="607"/>
      <c r="D394" s="607"/>
      <c r="E394" s="607"/>
      <c r="F394" s="607"/>
      <c r="G394" s="1382"/>
      <c r="H394" s="607"/>
      <c r="I394" s="607"/>
      <c r="J394" s="607"/>
      <c r="K394" s="607"/>
      <c r="L394" s="607"/>
      <c r="M394" s="607"/>
      <c r="N394" s="607"/>
      <c r="O394" s="607"/>
      <c r="P394" s="607"/>
      <c r="Q394" s="607"/>
      <c r="R394" s="607"/>
      <c r="S394" s="607"/>
      <c r="T394" s="607"/>
    </row>
    <row r="395" spans="1:20" ht="12.75">
      <c r="A395" s="607"/>
      <c r="B395" s="607"/>
      <c r="C395" s="607"/>
      <c r="D395" s="607"/>
      <c r="E395" s="607"/>
      <c r="F395" s="607"/>
      <c r="G395" s="1382"/>
      <c r="H395" s="607"/>
      <c r="I395" s="607"/>
      <c r="J395" s="607"/>
      <c r="K395" s="607"/>
      <c r="L395" s="607"/>
      <c r="M395" s="607"/>
      <c r="N395" s="607"/>
      <c r="O395" s="607"/>
      <c r="P395" s="607"/>
      <c r="Q395" s="607"/>
      <c r="R395" s="607"/>
      <c r="S395" s="607"/>
      <c r="T395" s="607"/>
    </row>
    <row r="396" spans="1:20" ht="12.75">
      <c r="A396" s="607"/>
      <c r="B396" s="607"/>
      <c r="C396" s="607"/>
      <c r="D396" s="607"/>
      <c r="E396" s="607"/>
      <c r="F396" s="607"/>
      <c r="G396" s="1382"/>
      <c r="H396" s="607"/>
      <c r="I396" s="607"/>
      <c r="J396" s="607"/>
      <c r="K396" s="607"/>
      <c r="L396" s="607"/>
      <c r="M396" s="607"/>
      <c r="N396" s="607"/>
      <c r="O396" s="607"/>
      <c r="P396" s="607"/>
      <c r="Q396" s="607"/>
      <c r="R396" s="607"/>
      <c r="S396" s="607"/>
      <c r="T396" s="607"/>
    </row>
    <row r="397" spans="1:20" ht="12.75">
      <c r="A397" s="607"/>
      <c r="B397" s="607"/>
      <c r="C397" s="607"/>
      <c r="D397" s="607"/>
      <c r="E397" s="607"/>
      <c r="F397" s="607"/>
      <c r="G397" s="1382"/>
      <c r="H397" s="607"/>
      <c r="I397" s="607"/>
      <c r="J397" s="607"/>
      <c r="K397" s="607"/>
      <c r="L397" s="607"/>
      <c r="M397" s="607"/>
      <c r="N397" s="607"/>
      <c r="O397" s="607"/>
      <c r="P397" s="607"/>
      <c r="Q397" s="607"/>
      <c r="R397" s="607"/>
      <c r="S397" s="607"/>
      <c r="T397" s="607"/>
    </row>
    <row r="398" spans="1:20" ht="12.75">
      <c r="A398" s="607"/>
      <c r="B398" s="607"/>
      <c r="C398" s="607"/>
      <c r="D398" s="607"/>
      <c r="E398" s="607"/>
      <c r="F398" s="607"/>
      <c r="G398" s="1382"/>
      <c r="H398" s="607"/>
      <c r="I398" s="607"/>
      <c r="J398" s="607"/>
      <c r="K398" s="607"/>
      <c r="L398" s="607"/>
      <c r="M398" s="607"/>
      <c r="N398" s="607"/>
      <c r="O398" s="607"/>
      <c r="P398" s="607"/>
      <c r="Q398" s="607"/>
      <c r="R398" s="607"/>
      <c r="S398" s="607"/>
      <c r="T398" s="607"/>
    </row>
    <row r="399" spans="1:20" ht="12.75">
      <c r="A399" s="607"/>
      <c r="B399" s="607"/>
      <c r="C399" s="607"/>
      <c r="D399" s="607"/>
      <c r="E399" s="607"/>
      <c r="F399" s="607"/>
      <c r="G399" s="1382"/>
      <c r="H399" s="607"/>
      <c r="I399" s="607"/>
      <c r="J399" s="607"/>
      <c r="K399" s="607"/>
      <c r="L399" s="607"/>
      <c r="M399" s="607"/>
      <c r="N399" s="607"/>
      <c r="O399" s="607"/>
      <c r="P399" s="607"/>
      <c r="Q399" s="607"/>
      <c r="R399" s="607"/>
      <c r="S399" s="607"/>
      <c r="T399" s="607"/>
    </row>
    <row r="400" spans="1:20" ht="12.75">
      <c r="A400" s="607"/>
      <c r="B400" s="607"/>
      <c r="C400" s="607"/>
      <c r="D400" s="607"/>
      <c r="E400" s="607"/>
      <c r="F400" s="607"/>
      <c r="G400" s="1382"/>
      <c r="H400" s="607"/>
      <c r="I400" s="607"/>
      <c r="J400" s="607"/>
      <c r="K400" s="607"/>
      <c r="L400" s="607"/>
      <c r="M400" s="607"/>
      <c r="N400" s="607"/>
      <c r="O400" s="607"/>
      <c r="P400" s="607"/>
      <c r="Q400" s="607"/>
      <c r="R400" s="607"/>
      <c r="S400" s="607"/>
      <c r="T400" s="607"/>
    </row>
    <row r="401" spans="1:20" ht="12.75">
      <c r="A401" s="607"/>
      <c r="B401" s="607"/>
      <c r="C401" s="607"/>
      <c r="D401" s="607"/>
      <c r="E401" s="607"/>
      <c r="F401" s="607"/>
      <c r="G401" s="1382"/>
      <c r="H401" s="607"/>
      <c r="I401" s="607"/>
      <c r="J401" s="607"/>
      <c r="K401" s="607"/>
      <c r="L401" s="607"/>
      <c r="M401" s="607"/>
      <c r="N401" s="607"/>
      <c r="O401" s="607"/>
      <c r="P401" s="607"/>
      <c r="Q401" s="607"/>
      <c r="R401" s="607"/>
      <c r="S401" s="607"/>
      <c r="T401" s="607"/>
    </row>
    <row r="402" spans="1:20" ht="12.75">
      <c r="A402" s="607"/>
      <c r="B402" s="607"/>
      <c r="C402" s="607"/>
      <c r="D402" s="607"/>
      <c r="E402" s="607"/>
      <c r="F402" s="607"/>
      <c r="G402" s="1382"/>
      <c r="H402" s="607"/>
      <c r="I402" s="607"/>
      <c r="J402" s="607"/>
      <c r="K402" s="607"/>
      <c r="L402" s="607"/>
      <c r="M402" s="607"/>
      <c r="N402" s="607"/>
      <c r="O402" s="607"/>
      <c r="P402" s="607"/>
      <c r="Q402" s="607"/>
      <c r="R402" s="607"/>
      <c r="S402" s="607"/>
      <c r="T402" s="607"/>
    </row>
    <row r="403" spans="1:20" ht="12.75">
      <c r="A403" s="607"/>
      <c r="B403" s="607"/>
      <c r="C403" s="607"/>
      <c r="D403" s="607"/>
      <c r="E403" s="607"/>
      <c r="F403" s="607"/>
      <c r="G403" s="1382"/>
      <c r="H403" s="607"/>
      <c r="I403" s="607"/>
      <c r="J403" s="607"/>
      <c r="K403" s="607"/>
      <c r="L403" s="607"/>
      <c r="M403" s="607"/>
      <c r="N403" s="607"/>
      <c r="O403" s="607"/>
      <c r="P403" s="607"/>
      <c r="Q403" s="607"/>
      <c r="R403" s="607"/>
      <c r="S403" s="607"/>
      <c r="T403" s="607"/>
    </row>
    <row r="404" spans="1:20" ht="12.75">
      <c r="A404" s="607"/>
      <c r="B404" s="607"/>
      <c r="C404" s="607"/>
      <c r="D404" s="607"/>
      <c r="E404" s="607"/>
      <c r="F404" s="607"/>
      <c r="G404" s="1382"/>
      <c r="H404" s="607"/>
      <c r="I404" s="607"/>
      <c r="J404" s="607"/>
      <c r="K404" s="607"/>
      <c r="L404" s="607"/>
      <c r="M404" s="607"/>
      <c r="N404" s="607"/>
      <c r="O404" s="607"/>
      <c r="P404" s="607"/>
      <c r="Q404" s="607"/>
      <c r="R404" s="607"/>
      <c r="S404" s="607"/>
      <c r="T404" s="607"/>
    </row>
    <row r="405" spans="1:20" ht="12.75">
      <c r="A405" s="607"/>
      <c r="B405" s="607"/>
      <c r="C405" s="607"/>
      <c r="D405" s="607"/>
      <c r="E405" s="607"/>
      <c r="F405" s="607"/>
      <c r="G405" s="1382"/>
      <c r="H405" s="607"/>
      <c r="I405" s="607"/>
      <c r="J405" s="607"/>
      <c r="K405" s="607"/>
      <c r="L405" s="607"/>
      <c r="M405" s="607"/>
      <c r="N405" s="607"/>
      <c r="O405" s="607"/>
      <c r="P405" s="607"/>
      <c r="Q405" s="607"/>
      <c r="R405" s="607"/>
      <c r="S405" s="607"/>
      <c r="T405" s="607"/>
    </row>
    <row r="406" spans="1:20" ht="12.75">
      <c r="A406" s="607"/>
      <c r="B406" s="607"/>
      <c r="C406" s="607"/>
      <c r="D406" s="607"/>
      <c r="E406" s="607"/>
      <c r="F406" s="607"/>
      <c r="G406" s="1382"/>
      <c r="H406" s="607"/>
      <c r="I406" s="607"/>
      <c r="J406" s="607"/>
      <c r="K406" s="607"/>
      <c r="L406" s="607"/>
      <c r="M406" s="607"/>
      <c r="N406" s="607"/>
      <c r="O406" s="607"/>
      <c r="P406" s="607"/>
      <c r="Q406" s="607"/>
      <c r="R406" s="607"/>
      <c r="S406" s="607"/>
      <c r="T406" s="607"/>
    </row>
    <row r="407" spans="1:20" ht="12.75">
      <c r="A407" s="607"/>
      <c r="B407" s="607"/>
      <c r="C407" s="607"/>
      <c r="D407" s="607"/>
      <c r="E407" s="607"/>
      <c r="F407" s="607"/>
      <c r="G407" s="1382"/>
      <c r="H407" s="607"/>
      <c r="I407" s="607"/>
      <c r="J407" s="607"/>
      <c r="K407" s="607"/>
      <c r="L407" s="607"/>
      <c r="M407" s="607"/>
      <c r="N407" s="607"/>
      <c r="O407" s="607"/>
      <c r="P407" s="607"/>
      <c r="Q407" s="607"/>
      <c r="R407" s="607"/>
      <c r="S407" s="607"/>
      <c r="T407" s="607"/>
    </row>
    <row r="408" spans="1:20" ht="12.75">
      <c r="A408" s="607"/>
      <c r="B408" s="607"/>
      <c r="C408" s="607"/>
      <c r="D408" s="607"/>
      <c r="E408" s="607"/>
      <c r="F408" s="607"/>
      <c r="G408" s="1382"/>
      <c r="H408" s="607"/>
      <c r="I408" s="607"/>
      <c r="J408" s="607"/>
      <c r="K408" s="607"/>
      <c r="L408" s="607"/>
      <c r="M408" s="607"/>
      <c r="N408" s="607"/>
      <c r="O408" s="607"/>
      <c r="P408" s="607"/>
      <c r="Q408" s="607"/>
      <c r="R408" s="607"/>
      <c r="S408" s="607"/>
      <c r="T408" s="607"/>
    </row>
    <row r="409" spans="1:20" ht="12.75">
      <c r="A409" s="607"/>
      <c r="B409" s="607"/>
      <c r="C409" s="607"/>
      <c r="D409" s="607"/>
      <c r="E409" s="607"/>
      <c r="F409" s="607"/>
      <c r="G409" s="1382"/>
      <c r="H409" s="607"/>
      <c r="I409" s="607"/>
      <c r="J409" s="607"/>
      <c r="K409" s="607"/>
      <c r="L409" s="607"/>
      <c r="M409" s="607"/>
      <c r="N409" s="607"/>
      <c r="O409" s="607"/>
      <c r="P409" s="607"/>
      <c r="Q409" s="607"/>
      <c r="R409" s="607"/>
      <c r="S409" s="607"/>
      <c r="T409" s="607"/>
    </row>
    <row r="410" spans="1:20" ht="12.75">
      <c r="A410" s="607"/>
      <c r="B410" s="607"/>
      <c r="C410" s="607"/>
      <c r="D410" s="607"/>
      <c r="E410" s="607"/>
      <c r="F410" s="607"/>
      <c r="G410" s="1382"/>
      <c r="H410" s="607"/>
      <c r="I410" s="607"/>
      <c r="J410" s="607"/>
      <c r="K410" s="607"/>
      <c r="L410" s="607"/>
      <c r="M410" s="607"/>
      <c r="N410" s="607"/>
      <c r="O410" s="607"/>
      <c r="P410" s="607"/>
      <c r="Q410" s="607"/>
      <c r="R410" s="607"/>
      <c r="S410" s="607"/>
      <c r="T410" s="607"/>
    </row>
    <row r="411" spans="1:20" ht="12.75">
      <c r="A411" s="607"/>
      <c r="B411" s="607"/>
      <c r="C411" s="607"/>
      <c r="D411" s="607"/>
      <c r="E411" s="607"/>
      <c r="F411" s="607"/>
      <c r="G411" s="1382"/>
      <c r="H411" s="607"/>
      <c r="I411" s="607"/>
      <c r="J411" s="607"/>
      <c r="K411" s="607"/>
      <c r="L411" s="607"/>
      <c r="M411" s="607"/>
      <c r="N411" s="607"/>
      <c r="O411" s="607"/>
      <c r="P411" s="607"/>
      <c r="Q411" s="607"/>
      <c r="R411" s="607"/>
      <c r="S411" s="607"/>
      <c r="T411" s="607"/>
    </row>
    <row r="412" spans="1:20" ht="12.75">
      <c r="A412" s="607"/>
      <c r="B412" s="607"/>
      <c r="C412" s="607"/>
      <c r="D412" s="607"/>
      <c r="E412" s="607"/>
      <c r="F412" s="607"/>
      <c r="G412" s="1382"/>
      <c r="H412" s="607"/>
      <c r="I412" s="607"/>
      <c r="J412" s="607"/>
      <c r="K412" s="607"/>
      <c r="L412" s="607"/>
      <c r="M412" s="607"/>
      <c r="N412" s="607"/>
      <c r="O412" s="607"/>
      <c r="P412" s="607"/>
      <c r="Q412" s="607"/>
      <c r="R412" s="607"/>
      <c r="S412" s="607"/>
      <c r="T412" s="607"/>
    </row>
    <row r="413" spans="1:20" ht="12.75">
      <c r="A413" s="607"/>
      <c r="B413" s="607"/>
      <c r="C413" s="607"/>
      <c r="D413" s="607"/>
      <c r="E413" s="607"/>
      <c r="F413" s="607"/>
      <c r="G413" s="1382"/>
      <c r="H413" s="607"/>
      <c r="I413" s="607"/>
      <c r="J413" s="607"/>
      <c r="K413" s="607"/>
      <c r="L413" s="607"/>
      <c r="M413" s="607"/>
      <c r="N413" s="607"/>
      <c r="O413" s="607"/>
      <c r="P413" s="607"/>
      <c r="Q413" s="607"/>
      <c r="R413" s="607"/>
      <c r="S413" s="607"/>
      <c r="T413" s="607"/>
    </row>
    <row r="414" spans="1:20" ht="12.75">
      <c r="A414" s="607"/>
      <c r="B414" s="607"/>
      <c r="C414" s="607"/>
      <c r="D414" s="607"/>
      <c r="E414" s="607"/>
      <c r="F414" s="607"/>
      <c r="G414" s="1382"/>
      <c r="H414" s="607"/>
      <c r="I414" s="607"/>
      <c r="J414" s="607"/>
      <c r="K414" s="607"/>
      <c r="L414" s="607"/>
      <c r="M414" s="607"/>
      <c r="N414" s="607"/>
      <c r="O414" s="607"/>
      <c r="P414" s="607"/>
      <c r="Q414" s="607"/>
      <c r="R414" s="607"/>
      <c r="S414" s="607"/>
      <c r="T414" s="607"/>
    </row>
    <row r="415" spans="1:20" ht="12.75">
      <c r="A415" s="607"/>
      <c r="B415" s="607"/>
      <c r="C415" s="607"/>
      <c r="D415" s="607"/>
      <c r="E415" s="607"/>
      <c r="F415" s="607"/>
      <c r="G415" s="1382"/>
      <c r="H415" s="607"/>
      <c r="I415" s="607"/>
      <c r="J415" s="607"/>
      <c r="K415" s="607"/>
      <c r="L415" s="607"/>
      <c r="M415" s="607"/>
      <c r="N415" s="607"/>
      <c r="O415" s="607"/>
      <c r="P415" s="607"/>
      <c r="Q415" s="607"/>
      <c r="R415" s="607"/>
      <c r="S415" s="607"/>
      <c r="T415" s="607"/>
    </row>
    <row r="416" spans="1:20" ht="12.75">
      <c r="A416" s="607"/>
      <c r="B416" s="607"/>
      <c r="C416" s="607"/>
      <c r="D416" s="607"/>
      <c r="E416" s="607"/>
      <c r="F416" s="607"/>
      <c r="G416" s="1382"/>
      <c r="H416" s="607"/>
      <c r="I416" s="607"/>
      <c r="J416" s="607"/>
      <c r="K416" s="607"/>
      <c r="L416" s="607"/>
      <c r="M416" s="607"/>
      <c r="N416" s="607"/>
      <c r="O416" s="607"/>
      <c r="P416" s="607"/>
      <c r="Q416" s="607"/>
      <c r="R416" s="607"/>
      <c r="S416" s="607"/>
      <c r="T416" s="607"/>
    </row>
    <row r="417" spans="1:20" ht="12.75">
      <c r="A417" s="607"/>
      <c r="B417" s="607"/>
      <c r="C417" s="607"/>
      <c r="D417" s="607"/>
      <c r="E417" s="607"/>
      <c r="F417" s="607"/>
      <c r="G417" s="1382"/>
      <c r="H417" s="607"/>
      <c r="I417" s="607"/>
      <c r="J417" s="607"/>
      <c r="K417" s="607"/>
      <c r="L417" s="607"/>
      <c r="M417" s="607"/>
      <c r="N417" s="607"/>
      <c r="O417" s="607"/>
      <c r="P417" s="607"/>
      <c r="Q417" s="607"/>
      <c r="R417" s="607"/>
      <c r="S417" s="607"/>
      <c r="T417" s="607"/>
    </row>
    <row r="418" spans="1:20" ht="12.75">
      <c r="A418" s="607"/>
      <c r="B418" s="607"/>
      <c r="C418" s="607"/>
      <c r="D418" s="607"/>
      <c r="E418" s="607"/>
      <c r="F418" s="607"/>
      <c r="G418" s="1382"/>
      <c r="H418" s="607"/>
      <c r="I418" s="607"/>
      <c r="J418" s="607"/>
      <c r="K418" s="607"/>
      <c r="L418" s="607"/>
      <c r="M418" s="607"/>
      <c r="N418" s="607"/>
      <c r="O418" s="607"/>
      <c r="P418" s="607"/>
      <c r="Q418" s="607"/>
      <c r="R418" s="607"/>
      <c r="S418" s="607"/>
      <c r="T418" s="607"/>
    </row>
    <row r="419" spans="1:20" ht="12.75">
      <c r="A419" s="607"/>
      <c r="B419" s="607"/>
      <c r="C419" s="607"/>
      <c r="D419" s="607"/>
      <c r="E419" s="607"/>
      <c r="F419" s="607"/>
      <c r="G419" s="1382"/>
      <c r="H419" s="607"/>
      <c r="I419" s="607"/>
      <c r="J419" s="607"/>
      <c r="K419" s="607"/>
      <c r="L419" s="607"/>
      <c r="M419" s="607"/>
      <c r="N419" s="607"/>
      <c r="O419" s="607"/>
      <c r="P419" s="607"/>
      <c r="Q419" s="607"/>
      <c r="R419" s="607"/>
      <c r="S419" s="607"/>
      <c r="T419" s="607"/>
    </row>
    <row r="420" spans="1:20" ht="12.75">
      <c r="A420" s="607"/>
      <c r="B420" s="607"/>
      <c r="C420" s="607"/>
      <c r="D420" s="607"/>
      <c r="E420" s="607"/>
      <c r="F420" s="607"/>
      <c r="G420" s="1382"/>
      <c r="H420" s="607"/>
      <c r="I420" s="607"/>
      <c r="J420" s="607"/>
      <c r="K420" s="607"/>
      <c r="L420" s="607"/>
      <c r="M420" s="607"/>
      <c r="N420" s="607"/>
      <c r="O420" s="607"/>
      <c r="P420" s="607"/>
      <c r="Q420" s="607"/>
      <c r="R420" s="607"/>
      <c r="S420" s="607"/>
      <c r="T420" s="607"/>
    </row>
    <row r="421" spans="1:20" ht="12.75">
      <c r="A421" s="607"/>
      <c r="B421" s="607"/>
      <c r="C421" s="607"/>
      <c r="D421" s="607"/>
      <c r="E421" s="607"/>
      <c r="F421" s="607"/>
      <c r="G421" s="1382"/>
      <c r="H421" s="607"/>
      <c r="I421" s="607"/>
      <c r="J421" s="607"/>
      <c r="K421" s="607"/>
      <c r="L421" s="607"/>
      <c r="M421" s="607"/>
      <c r="N421" s="607"/>
      <c r="O421" s="607"/>
      <c r="P421" s="607"/>
      <c r="Q421" s="607"/>
      <c r="R421" s="607"/>
      <c r="S421" s="607"/>
      <c r="T421" s="607"/>
    </row>
    <row r="422" spans="1:20" ht="12.75">
      <c r="A422" s="607"/>
      <c r="B422" s="607"/>
      <c r="C422" s="607"/>
      <c r="D422" s="607"/>
      <c r="E422" s="607"/>
      <c r="F422" s="607"/>
      <c r="G422" s="1382"/>
      <c r="H422" s="607"/>
      <c r="I422" s="607"/>
      <c r="J422" s="607"/>
      <c r="K422" s="607"/>
      <c r="L422" s="607"/>
      <c r="M422" s="607"/>
      <c r="N422" s="607"/>
      <c r="O422" s="607"/>
      <c r="P422" s="607"/>
      <c r="Q422" s="607"/>
      <c r="R422" s="607"/>
      <c r="S422" s="607"/>
      <c r="T422" s="607"/>
    </row>
    <row r="423" spans="1:20" ht="12.75">
      <c r="A423" s="607"/>
      <c r="B423" s="607"/>
      <c r="C423" s="607"/>
      <c r="D423" s="607"/>
      <c r="E423" s="607"/>
      <c r="F423" s="607"/>
      <c r="G423" s="1382"/>
      <c r="H423" s="607"/>
      <c r="I423" s="607"/>
      <c r="J423" s="607"/>
      <c r="K423" s="607"/>
      <c r="L423" s="607"/>
      <c r="M423" s="607"/>
      <c r="N423" s="607"/>
      <c r="O423" s="607"/>
      <c r="P423" s="607"/>
      <c r="Q423" s="607"/>
      <c r="R423" s="607"/>
      <c r="S423" s="607"/>
      <c r="T423" s="607"/>
    </row>
    <row r="424" spans="1:20" ht="12.75">
      <c r="A424" s="607"/>
      <c r="B424" s="607"/>
      <c r="C424" s="607"/>
      <c r="D424" s="607"/>
      <c r="E424" s="607"/>
      <c r="F424" s="607"/>
      <c r="G424" s="1382"/>
      <c r="H424" s="607"/>
      <c r="I424" s="607"/>
      <c r="J424" s="607"/>
      <c r="K424" s="607"/>
      <c r="L424" s="607"/>
      <c r="M424" s="607"/>
      <c r="N424" s="607"/>
      <c r="O424" s="607"/>
      <c r="P424" s="607"/>
      <c r="Q424" s="607"/>
      <c r="R424" s="607"/>
      <c r="S424" s="607"/>
      <c r="T424" s="607"/>
    </row>
    <row r="425" spans="1:20" ht="12.75">
      <c r="A425" s="607"/>
      <c r="B425" s="607"/>
      <c r="C425" s="607"/>
      <c r="D425" s="607"/>
      <c r="E425" s="607"/>
      <c r="F425" s="607"/>
      <c r="G425" s="1382"/>
      <c r="H425" s="607"/>
      <c r="I425" s="607"/>
      <c r="J425" s="607"/>
      <c r="K425" s="607"/>
      <c r="L425" s="607"/>
      <c r="M425" s="607"/>
      <c r="N425" s="607"/>
      <c r="O425" s="607"/>
      <c r="P425" s="607"/>
      <c r="Q425" s="607"/>
      <c r="R425" s="607"/>
      <c r="S425" s="607"/>
      <c r="T425" s="607"/>
    </row>
    <row r="426" spans="1:20" ht="12.75">
      <c r="A426" s="607"/>
      <c r="B426" s="607"/>
      <c r="C426" s="607"/>
      <c r="D426" s="607"/>
      <c r="E426" s="607"/>
      <c r="F426" s="607"/>
      <c r="G426" s="1382"/>
      <c r="H426" s="607"/>
      <c r="I426" s="607"/>
      <c r="J426" s="607"/>
      <c r="K426" s="607"/>
      <c r="L426" s="607"/>
      <c r="M426" s="607"/>
      <c r="N426" s="607"/>
      <c r="O426" s="607"/>
      <c r="P426" s="607"/>
      <c r="Q426" s="607"/>
      <c r="R426" s="607"/>
      <c r="S426" s="607"/>
      <c r="T426" s="607"/>
    </row>
    <row r="427" spans="1:20" ht="12.75">
      <c r="A427" s="607"/>
      <c r="B427" s="607"/>
      <c r="C427" s="607"/>
      <c r="D427" s="607"/>
      <c r="E427" s="607"/>
      <c r="F427" s="607"/>
      <c r="G427" s="1382"/>
      <c r="H427" s="607"/>
      <c r="I427" s="607"/>
      <c r="J427" s="607"/>
      <c r="K427" s="607"/>
      <c r="L427" s="607"/>
      <c r="M427" s="607"/>
      <c r="N427" s="607"/>
      <c r="O427" s="607"/>
      <c r="P427" s="607"/>
      <c r="Q427" s="607"/>
      <c r="R427" s="607"/>
      <c r="S427" s="607"/>
      <c r="T427" s="607"/>
    </row>
    <row r="428" spans="1:20" ht="12.75">
      <c r="A428" s="607"/>
      <c r="B428" s="607"/>
      <c r="C428" s="607"/>
      <c r="D428" s="607"/>
      <c r="E428" s="607"/>
      <c r="F428" s="607"/>
      <c r="G428" s="1382"/>
      <c r="H428" s="607"/>
      <c r="I428" s="607"/>
      <c r="J428" s="607"/>
      <c r="K428" s="607"/>
      <c r="L428" s="607"/>
      <c r="M428" s="607"/>
      <c r="N428" s="607"/>
      <c r="O428" s="607"/>
      <c r="P428" s="607"/>
      <c r="Q428" s="607"/>
      <c r="R428" s="607"/>
      <c r="S428" s="607"/>
      <c r="T428" s="607"/>
    </row>
    <row r="429" spans="1:20" ht="12.75">
      <c r="A429" s="607"/>
      <c r="B429" s="607"/>
      <c r="C429" s="607"/>
      <c r="D429" s="607"/>
      <c r="E429" s="607"/>
      <c r="F429" s="607"/>
      <c r="G429" s="1382"/>
      <c r="H429" s="607"/>
      <c r="I429" s="607"/>
      <c r="J429" s="607"/>
      <c r="K429" s="607"/>
      <c r="L429" s="607"/>
      <c r="M429" s="607"/>
      <c r="N429" s="607"/>
      <c r="O429" s="607"/>
      <c r="P429" s="607"/>
      <c r="Q429" s="607"/>
      <c r="R429" s="607"/>
      <c r="S429" s="607"/>
      <c r="T429" s="607"/>
    </row>
    <row r="430" spans="1:20" ht="12.75">
      <c r="A430" s="607"/>
      <c r="B430" s="607"/>
      <c r="C430" s="607"/>
      <c r="D430" s="607"/>
      <c r="E430" s="607"/>
      <c r="F430" s="607"/>
      <c r="G430" s="1382"/>
      <c r="H430" s="607"/>
      <c r="I430" s="607"/>
      <c r="J430" s="607"/>
      <c r="K430" s="607"/>
      <c r="L430" s="607"/>
      <c r="M430" s="607"/>
      <c r="N430" s="607"/>
      <c r="O430" s="607"/>
      <c r="P430" s="607"/>
      <c r="Q430" s="607"/>
      <c r="R430" s="607"/>
      <c r="S430" s="607"/>
      <c r="T430" s="607"/>
    </row>
    <row r="431" spans="1:20" ht="12.75">
      <c r="A431" s="607"/>
      <c r="B431" s="607"/>
      <c r="C431" s="607"/>
      <c r="D431" s="607"/>
      <c r="E431" s="607"/>
      <c r="F431" s="607"/>
      <c r="G431" s="1382"/>
      <c r="H431" s="607"/>
      <c r="I431" s="607"/>
      <c r="J431" s="607"/>
      <c r="K431" s="607"/>
      <c r="L431" s="607"/>
      <c r="M431" s="607"/>
      <c r="N431" s="607"/>
      <c r="O431" s="607"/>
      <c r="P431" s="607"/>
      <c r="Q431" s="607"/>
      <c r="R431" s="607"/>
      <c r="S431" s="607"/>
      <c r="T431" s="607"/>
    </row>
    <row r="432" spans="1:20" ht="12.75">
      <c r="A432" s="607"/>
      <c r="B432" s="607"/>
      <c r="C432" s="607"/>
      <c r="D432" s="607"/>
      <c r="E432" s="607"/>
      <c r="F432" s="607"/>
      <c r="G432" s="1382"/>
      <c r="H432" s="607"/>
      <c r="I432" s="607"/>
      <c r="J432" s="607"/>
      <c r="K432" s="607"/>
      <c r="L432" s="607"/>
      <c r="M432" s="607"/>
      <c r="N432" s="607"/>
      <c r="O432" s="607"/>
      <c r="P432" s="607"/>
      <c r="Q432" s="607"/>
      <c r="R432" s="607"/>
      <c r="S432" s="607"/>
      <c r="T432" s="607"/>
    </row>
    <row r="433" spans="1:20" ht="12.75">
      <c r="A433" s="607"/>
      <c r="B433" s="607"/>
      <c r="C433" s="607"/>
      <c r="D433" s="607"/>
      <c r="E433" s="607"/>
      <c r="F433" s="607"/>
      <c r="G433" s="1382"/>
      <c r="H433" s="607"/>
      <c r="I433" s="607"/>
      <c r="J433" s="607"/>
      <c r="K433" s="607"/>
      <c r="L433" s="607"/>
      <c r="M433" s="607"/>
      <c r="N433" s="607"/>
      <c r="O433" s="607"/>
      <c r="P433" s="607"/>
      <c r="Q433" s="607"/>
      <c r="R433" s="607"/>
      <c r="S433" s="607"/>
      <c r="T433" s="607"/>
    </row>
    <row r="434" spans="1:20" ht="12.75">
      <c r="A434" s="607"/>
      <c r="B434" s="607"/>
      <c r="C434" s="607"/>
      <c r="D434" s="607"/>
      <c r="E434" s="607"/>
      <c r="F434" s="607"/>
      <c r="G434" s="1382"/>
      <c r="H434" s="607"/>
      <c r="I434" s="607"/>
      <c r="J434" s="607"/>
      <c r="K434" s="607"/>
      <c r="L434" s="607"/>
      <c r="M434" s="607"/>
      <c r="N434" s="607"/>
      <c r="O434" s="607"/>
      <c r="P434" s="607"/>
      <c r="Q434" s="607"/>
      <c r="R434" s="607"/>
      <c r="S434" s="607"/>
      <c r="T434" s="607"/>
    </row>
    <row r="435" spans="1:20" ht="12.75">
      <c r="A435" s="607"/>
      <c r="B435" s="607"/>
      <c r="C435" s="607"/>
      <c r="D435" s="607"/>
      <c r="E435" s="607"/>
      <c r="F435" s="607"/>
      <c r="G435" s="1382"/>
      <c r="H435" s="607"/>
      <c r="I435" s="607"/>
      <c r="J435" s="607"/>
      <c r="K435" s="607"/>
      <c r="L435" s="607"/>
      <c r="M435" s="607"/>
      <c r="N435" s="607"/>
      <c r="O435" s="607"/>
      <c r="P435" s="607"/>
      <c r="Q435" s="607"/>
      <c r="R435" s="607"/>
      <c r="S435" s="607"/>
      <c r="T435" s="607"/>
    </row>
    <row r="436" spans="1:20" ht="12.75">
      <c r="A436" s="607"/>
      <c r="B436" s="607"/>
      <c r="C436" s="607"/>
      <c r="D436" s="607"/>
      <c r="E436" s="607"/>
      <c r="F436" s="607"/>
      <c r="G436" s="1382"/>
      <c r="H436" s="607"/>
      <c r="I436" s="607"/>
      <c r="J436" s="607"/>
      <c r="K436" s="607"/>
      <c r="L436" s="607"/>
      <c r="M436" s="607"/>
      <c r="N436" s="607"/>
      <c r="O436" s="607"/>
      <c r="P436" s="607"/>
      <c r="Q436" s="607"/>
      <c r="R436" s="607"/>
      <c r="S436" s="607"/>
      <c r="T436" s="607"/>
    </row>
    <row r="437" spans="1:20" ht="12.75">
      <c r="A437" s="607"/>
      <c r="B437" s="607"/>
      <c r="C437" s="607"/>
      <c r="D437" s="607"/>
      <c r="E437" s="607"/>
      <c r="F437" s="607"/>
      <c r="G437" s="1382"/>
      <c r="H437" s="607"/>
      <c r="I437" s="607"/>
      <c r="J437" s="607"/>
      <c r="K437" s="607"/>
      <c r="L437" s="607"/>
      <c r="M437" s="607"/>
      <c r="N437" s="607"/>
      <c r="O437" s="607"/>
      <c r="P437" s="607"/>
      <c r="Q437" s="607"/>
      <c r="R437" s="607"/>
      <c r="S437" s="607"/>
      <c r="T437" s="607"/>
    </row>
    <row r="438" spans="1:20" ht="12.75">
      <c r="A438" s="607"/>
      <c r="B438" s="607"/>
      <c r="C438" s="607"/>
      <c r="D438" s="607"/>
      <c r="E438" s="607"/>
      <c r="F438" s="607"/>
      <c r="G438" s="1382"/>
      <c r="H438" s="607"/>
      <c r="I438" s="607"/>
      <c r="J438" s="607"/>
      <c r="K438" s="607"/>
      <c r="L438" s="607"/>
      <c r="M438" s="607"/>
      <c r="N438" s="607"/>
      <c r="O438" s="607"/>
      <c r="P438" s="607"/>
      <c r="Q438" s="607"/>
      <c r="R438" s="607"/>
      <c r="S438" s="607"/>
      <c r="T438" s="607"/>
    </row>
    <row r="439" spans="1:20" ht="12.75">
      <c r="A439" s="607"/>
      <c r="B439" s="607"/>
      <c r="C439" s="607"/>
      <c r="D439" s="607"/>
      <c r="E439" s="607"/>
      <c r="F439" s="607"/>
      <c r="G439" s="1382"/>
      <c r="H439" s="607"/>
      <c r="I439" s="607"/>
      <c r="J439" s="607"/>
      <c r="K439" s="607"/>
      <c r="L439" s="607"/>
      <c r="M439" s="607"/>
      <c r="N439" s="607"/>
      <c r="O439" s="607"/>
      <c r="P439" s="607"/>
      <c r="Q439" s="607"/>
      <c r="R439" s="607"/>
      <c r="S439" s="607"/>
      <c r="T439" s="607"/>
    </row>
    <row r="440" spans="1:20" ht="12.75">
      <c r="A440" s="607"/>
      <c r="B440" s="607"/>
      <c r="C440" s="607"/>
      <c r="D440" s="607"/>
      <c r="E440" s="607"/>
      <c r="F440" s="607"/>
      <c r="G440" s="1382"/>
      <c r="H440" s="607"/>
      <c r="I440" s="607"/>
      <c r="J440" s="607"/>
      <c r="K440" s="607"/>
      <c r="L440" s="607"/>
      <c r="M440" s="607"/>
      <c r="N440" s="607"/>
      <c r="O440" s="607"/>
      <c r="P440" s="607"/>
      <c r="Q440" s="607"/>
      <c r="R440" s="607"/>
      <c r="S440" s="607"/>
      <c r="T440" s="607"/>
    </row>
    <row r="441" spans="1:20" ht="12.75">
      <c r="A441" s="607"/>
      <c r="B441" s="607"/>
      <c r="C441" s="607"/>
      <c r="D441" s="607"/>
      <c r="E441" s="607"/>
      <c r="F441" s="607"/>
      <c r="G441" s="1382"/>
      <c r="H441" s="607"/>
      <c r="I441" s="607"/>
      <c r="J441" s="607"/>
      <c r="K441" s="607"/>
      <c r="L441" s="607"/>
      <c r="M441" s="607"/>
      <c r="N441" s="607"/>
      <c r="O441" s="607"/>
      <c r="P441" s="607"/>
      <c r="Q441" s="607"/>
      <c r="R441" s="607"/>
      <c r="S441" s="607"/>
      <c r="T441" s="607"/>
    </row>
    <row r="442" spans="1:20" ht="12.75">
      <c r="A442" s="607"/>
      <c r="B442" s="607"/>
      <c r="C442" s="607"/>
      <c r="D442" s="607"/>
      <c r="E442" s="607"/>
      <c r="F442" s="607"/>
      <c r="G442" s="1382"/>
      <c r="H442" s="607"/>
      <c r="I442" s="607"/>
      <c r="J442" s="607"/>
      <c r="K442" s="607"/>
      <c r="L442" s="607"/>
      <c r="M442" s="607"/>
      <c r="N442" s="607"/>
      <c r="O442" s="607"/>
      <c r="P442" s="607"/>
      <c r="Q442" s="607"/>
      <c r="R442" s="607"/>
      <c r="S442" s="607"/>
      <c r="T442" s="607"/>
    </row>
    <row r="443" spans="1:20" ht="12.75">
      <c r="A443" s="607"/>
      <c r="B443" s="607"/>
      <c r="C443" s="607"/>
      <c r="D443" s="607"/>
      <c r="E443" s="607"/>
      <c r="F443" s="607"/>
      <c r="G443" s="1382"/>
      <c r="H443" s="607"/>
      <c r="I443" s="607"/>
      <c r="J443" s="607"/>
      <c r="K443" s="607"/>
      <c r="L443" s="607"/>
      <c r="M443" s="607"/>
      <c r="N443" s="607"/>
      <c r="O443" s="607"/>
      <c r="P443" s="607"/>
      <c r="Q443" s="607"/>
      <c r="R443" s="607"/>
      <c r="S443" s="607"/>
      <c r="T443" s="607"/>
    </row>
    <row r="444" spans="1:20" ht="12.75">
      <c r="A444" s="607"/>
      <c r="B444" s="607"/>
      <c r="C444" s="607"/>
      <c r="D444" s="607"/>
      <c r="E444" s="607"/>
      <c r="F444" s="607"/>
      <c r="G444" s="1382"/>
      <c r="H444" s="607"/>
      <c r="I444" s="607"/>
      <c r="J444" s="607"/>
      <c r="K444" s="607"/>
      <c r="L444" s="607"/>
      <c r="M444" s="607"/>
      <c r="N444" s="607"/>
      <c r="O444" s="607"/>
      <c r="P444" s="607"/>
      <c r="Q444" s="607"/>
      <c r="R444" s="607"/>
      <c r="S444" s="607"/>
      <c r="T444" s="607"/>
    </row>
    <row r="445" spans="1:20" ht="12.75">
      <c r="A445" s="607"/>
      <c r="B445" s="607"/>
      <c r="C445" s="607"/>
      <c r="D445" s="607"/>
      <c r="E445" s="607"/>
      <c r="F445" s="607"/>
      <c r="G445" s="1382"/>
      <c r="H445" s="607"/>
      <c r="I445" s="607"/>
      <c r="J445" s="607"/>
      <c r="K445" s="607"/>
      <c r="L445" s="607"/>
      <c r="M445" s="607"/>
      <c r="N445" s="607"/>
      <c r="O445" s="607"/>
      <c r="P445" s="607"/>
      <c r="Q445" s="607"/>
      <c r="R445" s="607"/>
      <c r="S445" s="607"/>
      <c r="T445" s="607"/>
    </row>
    <row r="446" spans="1:20" ht="12.75">
      <c r="A446" s="607"/>
      <c r="B446" s="607"/>
      <c r="C446" s="607"/>
      <c r="D446" s="607"/>
      <c r="E446" s="607"/>
      <c r="F446" s="607"/>
      <c r="G446" s="1382"/>
      <c r="H446" s="607"/>
      <c r="I446" s="607"/>
      <c r="J446" s="607"/>
      <c r="K446" s="607"/>
      <c r="L446" s="607"/>
      <c r="M446" s="607"/>
      <c r="N446" s="607"/>
      <c r="O446" s="607"/>
      <c r="P446" s="607"/>
      <c r="Q446" s="607"/>
      <c r="R446" s="607"/>
      <c r="S446" s="607"/>
      <c r="T446" s="607"/>
    </row>
    <row r="447" spans="1:20" ht="12.75">
      <c r="A447" s="607"/>
      <c r="B447" s="607"/>
      <c r="C447" s="607"/>
      <c r="D447" s="607"/>
      <c r="E447" s="607"/>
      <c r="F447" s="607"/>
      <c r="G447" s="1382"/>
      <c r="H447" s="607"/>
      <c r="I447" s="607"/>
      <c r="J447" s="607"/>
      <c r="K447" s="607"/>
      <c r="L447" s="607"/>
      <c r="M447" s="607"/>
      <c r="N447" s="607"/>
      <c r="O447" s="607"/>
      <c r="P447" s="607"/>
      <c r="Q447" s="607"/>
      <c r="R447" s="607"/>
      <c r="S447" s="607"/>
      <c r="T447" s="607"/>
    </row>
    <row r="448" spans="1:20" ht="12.75">
      <c r="A448" s="607"/>
      <c r="B448" s="607"/>
      <c r="C448" s="607"/>
      <c r="D448" s="607"/>
      <c r="E448" s="607"/>
      <c r="F448" s="607"/>
      <c r="G448" s="1382"/>
      <c r="H448" s="607"/>
      <c r="I448" s="607"/>
      <c r="J448" s="607"/>
      <c r="K448" s="607"/>
      <c r="L448" s="607"/>
      <c r="M448" s="607"/>
      <c r="N448" s="607"/>
      <c r="O448" s="607"/>
      <c r="P448" s="607"/>
      <c r="Q448" s="607"/>
      <c r="R448" s="607"/>
      <c r="S448" s="607"/>
      <c r="T448" s="607"/>
    </row>
    <row r="449" spans="1:20" ht="12.75">
      <c r="A449" s="607"/>
      <c r="B449" s="607"/>
      <c r="C449" s="607"/>
      <c r="D449" s="607"/>
      <c r="E449" s="607"/>
      <c r="F449" s="607"/>
      <c r="G449" s="1382"/>
      <c r="H449" s="607"/>
      <c r="I449" s="607"/>
      <c r="J449" s="607"/>
      <c r="K449" s="607"/>
      <c r="L449" s="607"/>
      <c r="M449" s="607"/>
      <c r="N449" s="607"/>
      <c r="O449" s="607"/>
      <c r="P449" s="607"/>
      <c r="Q449" s="607"/>
      <c r="R449" s="607"/>
      <c r="S449" s="607"/>
      <c r="T449" s="607"/>
    </row>
    <row r="450" spans="1:20" ht="12.75">
      <c r="A450" s="607"/>
      <c r="B450" s="607"/>
      <c r="C450" s="607"/>
      <c r="D450" s="607"/>
      <c r="E450" s="607"/>
      <c r="F450" s="607"/>
      <c r="G450" s="1382"/>
      <c r="H450" s="607"/>
      <c r="I450" s="607"/>
      <c r="J450" s="607"/>
      <c r="K450" s="607"/>
      <c r="L450" s="607"/>
      <c r="M450" s="607"/>
      <c r="N450" s="607"/>
      <c r="O450" s="607"/>
      <c r="P450" s="607"/>
      <c r="Q450" s="607"/>
      <c r="R450" s="607"/>
      <c r="S450" s="607"/>
      <c r="T450" s="607"/>
    </row>
    <row r="451" spans="1:20" ht="12.75">
      <c r="A451" s="607"/>
      <c r="B451" s="607"/>
      <c r="C451" s="607"/>
      <c r="D451" s="607"/>
      <c r="E451" s="607"/>
      <c r="F451" s="607"/>
      <c r="G451" s="1382"/>
      <c r="H451" s="607"/>
      <c r="I451" s="607"/>
      <c r="J451" s="607"/>
      <c r="K451" s="607"/>
      <c r="L451" s="607"/>
      <c r="M451" s="607"/>
      <c r="N451" s="607"/>
      <c r="O451" s="607"/>
      <c r="P451" s="607"/>
      <c r="Q451" s="607"/>
      <c r="R451" s="607"/>
      <c r="S451" s="607"/>
      <c r="T451" s="607"/>
    </row>
    <row r="452" spans="1:20" ht="12.75">
      <c r="A452" s="607"/>
      <c r="B452" s="607"/>
      <c r="C452" s="607"/>
      <c r="D452" s="607"/>
      <c r="E452" s="607"/>
      <c r="F452" s="607"/>
      <c r="G452" s="1382"/>
      <c r="H452" s="607"/>
      <c r="I452" s="607"/>
      <c r="J452" s="607"/>
      <c r="K452" s="607"/>
      <c r="L452" s="607"/>
      <c r="M452" s="607"/>
      <c r="N452" s="607"/>
      <c r="O452" s="607"/>
      <c r="P452" s="607"/>
      <c r="Q452" s="607"/>
      <c r="R452" s="607"/>
      <c r="S452" s="607"/>
      <c r="T452" s="607"/>
    </row>
    <row r="453" spans="1:20" ht="12.75">
      <c r="A453" s="607"/>
      <c r="B453" s="607"/>
      <c r="C453" s="607"/>
      <c r="D453" s="607"/>
      <c r="E453" s="607"/>
      <c r="F453" s="607"/>
      <c r="G453" s="1382"/>
      <c r="H453" s="607"/>
      <c r="I453" s="607"/>
      <c r="J453" s="607"/>
      <c r="K453" s="607"/>
      <c r="L453" s="607"/>
      <c r="M453" s="607"/>
      <c r="N453" s="607"/>
      <c r="O453" s="607"/>
      <c r="P453" s="607"/>
      <c r="Q453" s="607"/>
      <c r="R453" s="607"/>
      <c r="S453" s="607"/>
      <c r="T453" s="607"/>
    </row>
    <row r="454" spans="1:20" ht="12.75">
      <c r="A454" s="607"/>
      <c r="B454" s="607"/>
      <c r="C454" s="607"/>
      <c r="D454" s="607"/>
      <c r="E454" s="607"/>
      <c r="F454" s="607"/>
      <c r="G454" s="1382"/>
      <c r="H454" s="607"/>
      <c r="I454" s="607"/>
      <c r="J454" s="607"/>
      <c r="K454" s="607"/>
      <c r="L454" s="607"/>
      <c r="M454" s="607"/>
      <c r="N454" s="607"/>
      <c r="O454" s="607"/>
      <c r="P454" s="607"/>
      <c r="Q454" s="607"/>
      <c r="R454" s="607"/>
      <c r="S454" s="607"/>
      <c r="T454" s="607"/>
    </row>
    <row r="455" spans="1:20" ht="12.75">
      <c r="A455" s="607"/>
      <c r="B455" s="607"/>
      <c r="C455" s="607"/>
      <c r="D455" s="607"/>
      <c r="E455" s="607"/>
      <c r="F455" s="607"/>
      <c r="G455" s="1382"/>
      <c r="H455" s="607"/>
      <c r="I455" s="607"/>
      <c r="J455" s="607"/>
      <c r="K455" s="607"/>
      <c r="L455" s="607"/>
      <c r="M455" s="607"/>
      <c r="N455" s="607"/>
      <c r="O455" s="607"/>
      <c r="P455" s="607"/>
      <c r="Q455" s="607"/>
      <c r="R455" s="607"/>
      <c r="S455" s="607"/>
      <c r="T455" s="607"/>
    </row>
    <row r="456" spans="1:20" ht="12.75">
      <c r="A456" s="607"/>
      <c r="B456" s="607"/>
      <c r="C456" s="607"/>
      <c r="D456" s="607"/>
      <c r="E456" s="607"/>
      <c r="F456" s="607"/>
      <c r="G456" s="1382"/>
      <c r="H456" s="607"/>
      <c r="I456" s="607"/>
      <c r="J456" s="607"/>
      <c r="K456" s="607"/>
      <c r="L456" s="607"/>
      <c r="M456" s="607"/>
      <c r="N456" s="607"/>
      <c r="O456" s="607"/>
      <c r="P456" s="607"/>
      <c r="Q456" s="607"/>
      <c r="R456" s="607"/>
      <c r="S456" s="607"/>
      <c r="T456" s="607"/>
    </row>
    <row r="457" spans="1:20" ht="12.75">
      <c r="A457" s="607"/>
      <c r="B457" s="607"/>
      <c r="C457" s="607"/>
      <c r="D457" s="607"/>
      <c r="E457" s="607"/>
      <c r="F457" s="607"/>
      <c r="G457" s="1382"/>
      <c r="H457" s="607"/>
      <c r="I457" s="607"/>
      <c r="J457" s="607"/>
      <c r="K457" s="607"/>
      <c r="L457" s="607"/>
      <c r="M457" s="607"/>
      <c r="N457" s="607"/>
      <c r="O457" s="607"/>
      <c r="P457" s="607"/>
      <c r="Q457" s="607"/>
      <c r="R457" s="607"/>
      <c r="S457" s="607"/>
      <c r="T457" s="607"/>
    </row>
    <row r="458" spans="1:20" ht="12.75">
      <c r="A458" s="607"/>
      <c r="B458" s="607"/>
      <c r="C458" s="607"/>
      <c r="D458" s="607"/>
      <c r="E458" s="607"/>
      <c r="F458" s="607"/>
      <c r="G458" s="1382"/>
      <c r="H458" s="607"/>
      <c r="I458" s="607"/>
      <c r="J458" s="607"/>
      <c r="K458" s="607"/>
      <c r="L458" s="607"/>
      <c r="M458" s="607"/>
      <c r="N458" s="607"/>
      <c r="O458" s="607"/>
      <c r="P458" s="607"/>
      <c r="Q458" s="607"/>
      <c r="R458" s="607"/>
      <c r="S458" s="607"/>
      <c r="T458" s="607"/>
    </row>
    <row r="459" spans="1:20" ht="12.75">
      <c r="A459" s="607"/>
      <c r="B459" s="607"/>
      <c r="C459" s="607"/>
      <c r="D459" s="607"/>
      <c r="E459" s="607"/>
      <c r="F459" s="607"/>
      <c r="G459" s="1382"/>
      <c r="H459" s="607"/>
      <c r="I459" s="607"/>
      <c r="J459" s="607"/>
      <c r="K459" s="607"/>
      <c r="L459" s="607"/>
      <c r="M459" s="607"/>
      <c r="N459" s="607"/>
      <c r="O459" s="607"/>
      <c r="P459" s="607"/>
      <c r="Q459" s="607"/>
      <c r="R459" s="607"/>
      <c r="S459" s="607"/>
      <c r="T459" s="607"/>
    </row>
    <row r="460" spans="1:20" ht="12.75">
      <c r="A460" s="607"/>
      <c r="B460" s="607"/>
      <c r="C460" s="607"/>
      <c r="D460" s="607"/>
      <c r="E460" s="607"/>
      <c r="F460" s="607"/>
      <c r="G460" s="1382"/>
      <c r="H460" s="607"/>
      <c r="I460" s="607"/>
      <c r="J460" s="607"/>
      <c r="K460" s="607"/>
      <c r="L460" s="607"/>
      <c r="M460" s="607"/>
      <c r="N460" s="607"/>
      <c r="O460" s="607"/>
      <c r="P460" s="607"/>
      <c r="Q460" s="607"/>
      <c r="R460" s="607"/>
      <c r="S460" s="607"/>
      <c r="T460" s="607"/>
    </row>
    <row r="461" spans="1:20" ht="12.75">
      <c r="A461" s="607"/>
      <c r="B461" s="607"/>
      <c r="C461" s="607"/>
      <c r="D461" s="607"/>
      <c r="E461" s="607"/>
      <c r="F461" s="607"/>
      <c r="G461" s="1382"/>
      <c r="H461" s="607"/>
      <c r="I461" s="607"/>
      <c r="J461" s="607"/>
      <c r="K461" s="607"/>
      <c r="L461" s="607"/>
      <c r="M461" s="607"/>
      <c r="N461" s="607"/>
      <c r="O461" s="607"/>
      <c r="P461" s="607"/>
      <c r="Q461" s="607"/>
      <c r="R461" s="607"/>
      <c r="S461" s="607"/>
      <c r="T461" s="607"/>
    </row>
    <row r="462" spans="1:20" ht="12.75">
      <c r="A462" s="607"/>
      <c r="B462" s="607"/>
      <c r="C462" s="607"/>
      <c r="D462" s="607"/>
      <c r="E462" s="607"/>
      <c r="F462" s="607"/>
      <c r="G462" s="1382"/>
      <c r="H462" s="607"/>
      <c r="I462" s="607"/>
      <c r="J462" s="607"/>
      <c r="K462" s="607"/>
      <c r="L462" s="607"/>
      <c r="M462" s="607"/>
      <c r="N462" s="607"/>
      <c r="O462" s="607"/>
      <c r="P462" s="607"/>
      <c r="Q462" s="607"/>
      <c r="R462" s="607"/>
      <c r="S462" s="607"/>
      <c r="T462" s="607"/>
    </row>
    <row r="463" spans="1:20" ht="12.75">
      <c r="A463" s="607"/>
      <c r="B463" s="607"/>
      <c r="C463" s="607"/>
      <c r="D463" s="607"/>
      <c r="E463" s="607"/>
      <c r="F463" s="607"/>
      <c r="G463" s="1382"/>
      <c r="H463" s="607"/>
      <c r="I463" s="607"/>
      <c r="J463" s="607"/>
      <c r="K463" s="607"/>
      <c r="L463" s="607"/>
      <c r="M463" s="607"/>
      <c r="N463" s="607"/>
      <c r="O463" s="607"/>
      <c r="P463" s="607"/>
      <c r="Q463" s="607"/>
      <c r="R463" s="607"/>
      <c r="S463" s="607"/>
      <c r="T463" s="607"/>
    </row>
    <row r="464" spans="1:20" ht="12.75">
      <c r="A464" s="607"/>
      <c r="B464" s="607"/>
      <c r="C464" s="607"/>
      <c r="D464" s="607"/>
      <c r="E464" s="607"/>
      <c r="F464" s="607"/>
      <c r="G464" s="1382"/>
      <c r="H464" s="607"/>
      <c r="I464" s="607"/>
      <c r="J464" s="607"/>
      <c r="K464" s="607"/>
      <c r="L464" s="607"/>
      <c r="M464" s="607"/>
      <c r="N464" s="607"/>
      <c r="O464" s="607"/>
      <c r="P464" s="607"/>
      <c r="Q464" s="607"/>
      <c r="R464" s="607"/>
      <c r="S464" s="607"/>
      <c r="T464" s="607"/>
    </row>
    <row r="465" spans="1:20" ht="12.75">
      <c r="A465" s="607"/>
      <c r="B465" s="607"/>
      <c r="C465" s="607"/>
      <c r="D465" s="607"/>
      <c r="E465" s="607"/>
      <c r="F465" s="607"/>
      <c r="G465" s="1382"/>
      <c r="H465" s="607"/>
      <c r="I465" s="607"/>
      <c r="J465" s="607"/>
      <c r="K465" s="607"/>
      <c r="L465" s="607"/>
      <c r="M465" s="607"/>
      <c r="N465" s="607"/>
      <c r="O465" s="607"/>
      <c r="P465" s="607"/>
      <c r="Q465" s="607"/>
      <c r="R465" s="607"/>
      <c r="S465" s="607"/>
      <c r="T465" s="607"/>
    </row>
    <row r="466" spans="1:20" ht="12.75">
      <c r="A466" s="607"/>
      <c r="B466" s="607"/>
      <c r="C466" s="607"/>
      <c r="D466" s="607"/>
      <c r="E466" s="607"/>
      <c r="F466" s="607"/>
      <c r="G466" s="1382"/>
      <c r="H466" s="607"/>
      <c r="I466" s="607"/>
      <c r="J466" s="607"/>
      <c r="K466" s="607"/>
      <c r="L466" s="607"/>
      <c r="M466" s="607"/>
      <c r="N466" s="607"/>
      <c r="O466" s="607"/>
      <c r="P466" s="607"/>
      <c r="Q466" s="607"/>
      <c r="R466" s="607"/>
      <c r="S466" s="607"/>
      <c r="T466" s="607"/>
    </row>
    <row r="467" spans="1:20" ht="12.75">
      <c r="A467" s="607"/>
      <c r="B467" s="607"/>
      <c r="C467" s="607"/>
      <c r="D467" s="607"/>
      <c r="E467" s="607"/>
      <c r="F467" s="607"/>
      <c r="G467" s="1382"/>
      <c r="H467" s="607"/>
      <c r="I467" s="607"/>
      <c r="J467" s="607"/>
      <c r="K467" s="607"/>
      <c r="L467" s="607"/>
      <c r="M467" s="607"/>
      <c r="N467" s="607"/>
      <c r="O467" s="607"/>
      <c r="P467" s="607"/>
      <c r="Q467" s="607"/>
      <c r="R467" s="607"/>
      <c r="S467" s="607"/>
      <c r="T467" s="607"/>
    </row>
    <row r="468" spans="1:20" ht="12.75">
      <c r="A468" s="607"/>
      <c r="B468" s="607"/>
      <c r="C468" s="607"/>
      <c r="D468" s="607"/>
      <c r="E468" s="607"/>
      <c r="F468" s="607"/>
      <c r="G468" s="1382"/>
      <c r="H468" s="607"/>
      <c r="I468" s="607"/>
      <c r="J468" s="607"/>
      <c r="K468" s="607"/>
      <c r="L468" s="607"/>
      <c r="M468" s="607"/>
      <c r="N468" s="607"/>
      <c r="O468" s="607"/>
      <c r="P468" s="607"/>
      <c r="Q468" s="607"/>
      <c r="R468" s="607"/>
      <c r="S468" s="607"/>
      <c r="T468" s="607"/>
    </row>
    <row r="469" spans="1:20" ht="12.75">
      <c r="A469" s="607"/>
      <c r="B469" s="607"/>
      <c r="C469" s="607"/>
      <c r="D469" s="607"/>
      <c r="E469" s="607"/>
      <c r="F469" s="607"/>
      <c r="G469" s="1382"/>
      <c r="H469" s="607"/>
      <c r="I469" s="607"/>
      <c r="J469" s="607"/>
      <c r="K469" s="607"/>
      <c r="L469" s="607"/>
      <c r="M469" s="607"/>
      <c r="N469" s="607"/>
      <c r="O469" s="607"/>
      <c r="P469" s="607"/>
      <c r="Q469" s="607"/>
      <c r="R469" s="607"/>
      <c r="S469" s="607"/>
      <c r="T469" s="607"/>
    </row>
    <row r="470" spans="1:20" ht="12.75">
      <c r="A470" s="607"/>
      <c r="B470" s="607"/>
      <c r="C470" s="607"/>
      <c r="D470" s="607"/>
      <c r="E470" s="607"/>
      <c r="F470" s="607"/>
      <c r="G470" s="1382"/>
      <c r="H470" s="607"/>
      <c r="I470" s="607"/>
      <c r="J470" s="607"/>
      <c r="K470" s="607"/>
      <c r="L470" s="607"/>
      <c r="M470" s="607"/>
      <c r="N470" s="607"/>
      <c r="O470" s="607"/>
      <c r="P470" s="607"/>
      <c r="Q470" s="607"/>
      <c r="R470" s="607"/>
      <c r="S470" s="607"/>
      <c r="T470" s="607"/>
    </row>
    <row r="471" spans="1:20" ht="12.75">
      <c r="A471" s="607"/>
      <c r="B471" s="607"/>
      <c r="C471" s="607"/>
      <c r="D471" s="607"/>
      <c r="E471" s="607"/>
      <c r="F471" s="607"/>
      <c r="G471" s="1382"/>
      <c r="H471" s="607"/>
      <c r="I471" s="607"/>
      <c r="J471" s="607"/>
      <c r="K471" s="607"/>
      <c r="L471" s="607"/>
      <c r="M471" s="607"/>
      <c r="N471" s="607"/>
      <c r="O471" s="607"/>
      <c r="P471" s="607"/>
      <c r="Q471" s="607"/>
      <c r="R471" s="607"/>
      <c r="S471" s="607"/>
      <c r="T471" s="607"/>
    </row>
    <row r="472" spans="1:20" ht="12.75">
      <c r="A472" s="607"/>
      <c r="B472" s="607"/>
      <c r="C472" s="607"/>
      <c r="D472" s="607"/>
      <c r="E472" s="607"/>
      <c r="F472" s="607"/>
      <c r="G472" s="1382"/>
      <c r="H472" s="607"/>
      <c r="I472" s="607"/>
      <c r="J472" s="607"/>
      <c r="K472" s="607"/>
      <c r="L472" s="607"/>
      <c r="M472" s="607"/>
      <c r="N472" s="607"/>
      <c r="O472" s="607"/>
      <c r="P472" s="607"/>
      <c r="Q472" s="607"/>
      <c r="R472" s="607"/>
      <c r="S472" s="607"/>
      <c r="T472" s="607"/>
    </row>
    <row r="473" spans="1:20" ht="12.75">
      <c r="A473" s="607"/>
      <c r="B473" s="607"/>
      <c r="C473" s="607"/>
      <c r="D473" s="607"/>
      <c r="E473" s="607"/>
      <c r="F473" s="607"/>
      <c r="G473" s="1382"/>
      <c r="H473" s="607"/>
      <c r="I473" s="607"/>
      <c r="J473" s="607"/>
      <c r="K473" s="607"/>
      <c r="L473" s="607"/>
      <c r="M473" s="607"/>
      <c r="N473" s="607"/>
      <c r="O473" s="607"/>
      <c r="P473" s="607"/>
      <c r="Q473" s="607"/>
      <c r="R473" s="607"/>
      <c r="S473" s="607"/>
      <c r="T473" s="607"/>
    </row>
    <row r="474" spans="1:20" ht="12.75">
      <c r="A474" s="607"/>
      <c r="B474" s="607"/>
      <c r="C474" s="607"/>
      <c r="D474" s="607"/>
      <c r="E474" s="607"/>
      <c r="F474" s="607"/>
      <c r="G474" s="1382"/>
      <c r="H474" s="607"/>
      <c r="I474" s="607"/>
      <c r="J474" s="607"/>
      <c r="K474" s="607"/>
      <c r="L474" s="607"/>
      <c r="M474" s="607"/>
      <c r="N474" s="607"/>
      <c r="O474" s="607"/>
      <c r="P474" s="607"/>
      <c r="Q474" s="607"/>
      <c r="R474" s="607"/>
      <c r="S474" s="607"/>
      <c r="T474" s="607"/>
    </row>
    <row r="475" spans="1:20" ht="12.75">
      <c r="A475" s="607"/>
      <c r="B475" s="607"/>
      <c r="C475" s="607"/>
      <c r="D475" s="607"/>
      <c r="E475" s="607"/>
      <c r="F475" s="607"/>
      <c r="G475" s="1382"/>
      <c r="H475" s="607"/>
      <c r="I475" s="607"/>
      <c r="J475" s="607"/>
      <c r="K475" s="607"/>
      <c r="L475" s="607"/>
      <c r="M475" s="607"/>
      <c r="N475" s="607"/>
      <c r="O475" s="607"/>
      <c r="P475" s="607"/>
      <c r="Q475" s="607"/>
      <c r="R475" s="607"/>
      <c r="S475" s="607"/>
      <c r="T475" s="607"/>
    </row>
    <row r="476" spans="1:20" ht="12.75">
      <c r="A476" s="607"/>
      <c r="B476" s="607"/>
      <c r="C476" s="607"/>
      <c r="D476" s="607"/>
      <c r="E476" s="607"/>
      <c r="F476" s="607"/>
      <c r="G476" s="1382"/>
      <c r="H476" s="607"/>
      <c r="I476" s="607"/>
      <c r="J476" s="607"/>
      <c r="K476" s="607"/>
      <c r="L476" s="607"/>
      <c r="M476" s="607"/>
      <c r="N476" s="607"/>
      <c r="O476" s="607"/>
      <c r="P476" s="607"/>
      <c r="Q476" s="607"/>
      <c r="R476" s="607"/>
      <c r="S476" s="607"/>
      <c r="T476" s="607"/>
    </row>
    <row r="477" spans="1:20" ht="12.75">
      <c r="A477" s="607"/>
      <c r="B477" s="607"/>
      <c r="C477" s="607"/>
      <c r="D477" s="607"/>
      <c r="E477" s="607"/>
      <c r="F477" s="607"/>
      <c r="G477" s="1382"/>
      <c r="H477" s="607"/>
      <c r="I477" s="607"/>
      <c r="J477" s="607"/>
      <c r="K477" s="607"/>
      <c r="L477" s="607"/>
      <c r="M477" s="607"/>
      <c r="N477" s="607"/>
      <c r="O477" s="607"/>
      <c r="P477" s="607"/>
      <c r="Q477" s="607"/>
      <c r="R477" s="607"/>
      <c r="S477" s="607"/>
      <c r="T477" s="607"/>
    </row>
    <row r="478" spans="1:20" ht="12.75">
      <c r="A478" s="607"/>
      <c r="B478" s="607"/>
      <c r="C478" s="607"/>
      <c r="D478" s="607"/>
      <c r="E478" s="607"/>
      <c r="F478" s="607"/>
      <c r="G478" s="1382"/>
      <c r="H478" s="607"/>
      <c r="I478" s="607"/>
      <c r="J478" s="607"/>
      <c r="K478" s="607"/>
      <c r="L478" s="607"/>
      <c r="M478" s="607"/>
      <c r="N478" s="607"/>
      <c r="O478" s="607"/>
      <c r="P478" s="607"/>
      <c r="Q478" s="607"/>
      <c r="R478" s="607"/>
      <c r="S478" s="607"/>
      <c r="T478" s="607"/>
    </row>
    <row r="479" spans="1:20" ht="12.75">
      <c r="A479" s="607"/>
      <c r="B479" s="607"/>
      <c r="C479" s="607"/>
      <c r="D479" s="607"/>
      <c r="E479" s="607"/>
      <c r="F479" s="607"/>
      <c r="G479" s="1382"/>
      <c r="H479" s="607"/>
      <c r="I479" s="607"/>
      <c r="J479" s="607"/>
      <c r="K479" s="607"/>
      <c r="L479" s="607"/>
      <c r="M479" s="607"/>
      <c r="N479" s="607"/>
      <c r="O479" s="607"/>
      <c r="P479" s="607"/>
      <c r="Q479" s="607"/>
      <c r="R479" s="607"/>
      <c r="S479" s="607"/>
      <c r="T479" s="607"/>
    </row>
    <row r="480" spans="1:20" ht="12.75">
      <c r="A480" s="607"/>
      <c r="B480" s="607"/>
      <c r="C480" s="607"/>
      <c r="D480" s="607"/>
      <c r="E480" s="607"/>
      <c r="F480" s="607"/>
      <c r="G480" s="1382"/>
      <c r="H480" s="607"/>
      <c r="I480" s="607"/>
      <c r="J480" s="607"/>
      <c r="K480" s="607"/>
      <c r="L480" s="607"/>
      <c r="M480" s="607"/>
      <c r="N480" s="607"/>
      <c r="O480" s="607"/>
      <c r="P480" s="607"/>
      <c r="Q480" s="607"/>
      <c r="R480" s="607"/>
      <c r="S480" s="607"/>
      <c r="T480" s="607"/>
    </row>
    <row r="481" spans="1:20" ht="12.75">
      <c r="A481" s="607"/>
      <c r="B481" s="607"/>
      <c r="C481" s="607"/>
      <c r="D481" s="607"/>
      <c r="E481" s="607"/>
      <c r="F481" s="607"/>
      <c r="G481" s="1382"/>
      <c r="H481" s="607"/>
      <c r="I481" s="607"/>
      <c r="J481" s="607"/>
      <c r="K481" s="607"/>
      <c r="L481" s="607"/>
      <c r="M481" s="607"/>
      <c r="N481" s="607"/>
      <c r="O481" s="607"/>
      <c r="P481" s="607"/>
      <c r="Q481" s="607"/>
      <c r="R481" s="607"/>
      <c r="S481" s="607"/>
      <c r="T481" s="607"/>
    </row>
    <row r="482" spans="1:20" ht="12.75">
      <c r="A482" s="607"/>
      <c r="B482" s="607"/>
      <c r="C482" s="607"/>
      <c r="D482" s="607"/>
      <c r="E482" s="607"/>
      <c r="F482" s="607"/>
      <c r="G482" s="1382"/>
      <c r="H482" s="607"/>
      <c r="I482" s="607"/>
      <c r="J482" s="607"/>
      <c r="K482" s="607"/>
      <c r="L482" s="607"/>
      <c r="M482" s="607"/>
      <c r="N482" s="607"/>
      <c r="O482" s="607"/>
      <c r="P482" s="607"/>
      <c r="Q482" s="607"/>
      <c r="R482" s="607"/>
      <c r="S482" s="607"/>
      <c r="T482" s="607"/>
    </row>
    <row r="483" spans="1:20" ht="12.75">
      <c r="A483" s="607"/>
      <c r="B483" s="607"/>
      <c r="C483" s="607"/>
      <c r="D483" s="607"/>
      <c r="E483" s="607"/>
      <c r="F483" s="607"/>
      <c r="G483" s="1382"/>
      <c r="H483" s="607"/>
      <c r="I483" s="607"/>
      <c r="J483" s="607"/>
      <c r="K483" s="607"/>
      <c r="L483" s="607"/>
      <c r="M483" s="607"/>
      <c r="N483" s="607"/>
      <c r="O483" s="607"/>
      <c r="P483" s="607"/>
      <c r="Q483" s="607"/>
      <c r="R483" s="607"/>
      <c r="S483" s="607"/>
      <c r="T483" s="607"/>
    </row>
    <row r="484" spans="1:20" ht="12.75">
      <c r="A484" s="607"/>
      <c r="B484" s="607"/>
      <c r="C484" s="607"/>
      <c r="D484" s="607"/>
      <c r="E484" s="607"/>
      <c r="F484" s="607"/>
      <c r="G484" s="1382"/>
      <c r="H484" s="607"/>
      <c r="I484" s="607"/>
      <c r="J484" s="607"/>
      <c r="K484" s="607"/>
      <c r="L484" s="607"/>
      <c r="M484" s="607"/>
      <c r="N484" s="607"/>
      <c r="O484" s="607"/>
      <c r="P484" s="607"/>
      <c r="Q484" s="607"/>
      <c r="R484" s="607"/>
      <c r="S484" s="607"/>
      <c r="T484" s="607"/>
    </row>
    <row r="485" spans="1:20" ht="12.75">
      <c r="A485" s="607"/>
      <c r="B485" s="607"/>
      <c r="C485" s="607"/>
      <c r="D485" s="607"/>
      <c r="E485" s="607"/>
      <c r="F485" s="607"/>
      <c r="G485" s="1382"/>
      <c r="H485" s="607"/>
      <c r="I485" s="607"/>
      <c r="J485" s="607"/>
      <c r="K485" s="607"/>
      <c r="L485" s="607"/>
      <c r="M485" s="607"/>
      <c r="N485" s="607"/>
      <c r="O485" s="607"/>
      <c r="P485" s="607"/>
      <c r="Q485" s="607"/>
      <c r="R485" s="607"/>
      <c r="S485" s="607"/>
      <c r="T485" s="607"/>
    </row>
    <row r="486" spans="1:20" ht="12.75">
      <c r="A486" s="607"/>
      <c r="B486" s="607"/>
      <c r="C486" s="607"/>
      <c r="D486" s="607"/>
      <c r="E486" s="607"/>
      <c r="F486" s="607"/>
      <c r="G486" s="1382"/>
      <c r="H486" s="607"/>
      <c r="I486" s="607"/>
      <c r="J486" s="607"/>
      <c r="K486" s="607"/>
      <c r="L486" s="607"/>
      <c r="M486" s="607"/>
      <c r="N486" s="607"/>
      <c r="O486" s="607"/>
      <c r="P486" s="607"/>
      <c r="Q486" s="607"/>
      <c r="R486" s="607"/>
      <c r="S486" s="607"/>
      <c r="T486" s="607"/>
    </row>
    <row r="487" spans="1:20" ht="12.75">
      <c r="A487" s="607"/>
      <c r="B487" s="607"/>
      <c r="C487" s="607"/>
      <c r="D487" s="607"/>
      <c r="E487" s="607"/>
      <c r="F487" s="607"/>
      <c r="G487" s="1382"/>
      <c r="H487" s="607"/>
      <c r="I487" s="607"/>
      <c r="J487" s="607"/>
      <c r="K487" s="607"/>
      <c r="L487" s="607"/>
      <c r="M487" s="607"/>
      <c r="N487" s="607"/>
      <c r="O487" s="607"/>
      <c r="P487" s="607"/>
      <c r="Q487" s="607"/>
      <c r="R487" s="607"/>
      <c r="S487" s="607"/>
      <c r="T487" s="607"/>
    </row>
    <row r="488" spans="1:20" ht="12.75">
      <c r="A488" s="607"/>
      <c r="B488" s="607"/>
      <c r="C488" s="607"/>
      <c r="D488" s="607"/>
      <c r="E488" s="607"/>
      <c r="F488" s="607"/>
      <c r="G488" s="1382"/>
      <c r="H488" s="607"/>
      <c r="I488" s="607"/>
      <c r="J488" s="607"/>
      <c r="K488" s="607"/>
      <c r="L488" s="607"/>
      <c r="M488" s="607"/>
      <c r="N488" s="607"/>
      <c r="O488" s="607"/>
      <c r="P488" s="607"/>
      <c r="Q488" s="607"/>
      <c r="R488" s="607"/>
      <c r="S488" s="607"/>
      <c r="T488" s="607"/>
    </row>
    <row r="489" spans="1:20" ht="12.75">
      <c r="A489" s="607"/>
      <c r="B489" s="607"/>
      <c r="C489" s="607"/>
      <c r="D489" s="607"/>
      <c r="E489" s="607"/>
      <c r="F489" s="607"/>
      <c r="G489" s="1382"/>
      <c r="H489" s="607"/>
      <c r="I489" s="607"/>
      <c r="J489" s="607"/>
      <c r="K489" s="607"/>
      <c r="L489" s="607"/>
      <c r="M489" s="607"/>
      <c r="N489" s="607"/>
      <c r="O489" s="607"/>
      <c r="P489" s="607"/>
      <c r="Q489" s="607"/>
      <c r="R489" s="607"/>
      <c r="S489" s="607"/>
      <c r="T489" s="607"/>
    </row>
    <row r="490" spans="1:20" ht="12.75">
      <c r="A490" s="607"/>
      <c r="B490" s="607"/>
      <c r="C490" s="607"/>
      <c r="D490" s="607"/>
      <c r="E490" s="607"/>
      <c r="F490" s="607"/>
      <c r="G490" s="1382"/>
      <c r="H490" s="607"/>
      <c r="I490" s="607"/>
      <c r="J490" s="607"/>
      <c r="K490" s="607"/>
      <c r="L490" s="607"/>
      <c r="M490" s="607"/>
      <c r="N490" s="607"/>
      <c r="O490" s="607"/>
      <c r="P490" s="607"/>
      <c r="Q490" s="607"/>
      <c r="R490" s="607"/>
      <c r="S490" s="607"/>
      <c r="T490" s="607"/>
    </row>
    <row r="491" spans="1:20" ht="12.75">
      <c r="A491" s="607"/>
      <c r="B491" s="607"/>
      <c r="C491" s="607"/>
      <c r="D491" s="607"/>
      <c r="E491" s="607"/>
      <c r="F491" s="607"/>
      <c r="G491" s="1382"/>
      <c r="H491" s="607"/>
      <c r="I491" s="607"/>
      <c r="J491" s="607"/>
      <c r="K491" s="607"/>
      <c r="L491" s="607"/>
      <c r="M491" s="607"/>
      <c r="N491" s="607"/>
      <c r="O491" s="607"/>
      <c r="P491" s="607"/>
      <c r="Q491" s="607"/>
      <c r="R491" s="607"/>
      <c r="S491" s="607"/>
      <c r="T491" s="607"/>
    </row>
    <row r="492" spans="1:20" ht="12.75">
      <c r="A492" s="607"/>
      <c r="B492" s="607"/>
      <c r="C492" s="607"/>
      <c r="D492" s="607"/>
      <c r="E492" s="607"/>
      <c r="F492" s="607"/>
      <c r="G492" s="1382"/>
      <c r="H492" s="607"/>
      <c r="I492" s="607"/>
      <c r="J492" s="607"/>
      <c r="K492" s="607"/>
      <c r="L492" s="607"/>
      <c r="M492" s="607"/>
      <c r="N492" s="607"/>
      <c r="O492" s="607"/>
      <c r="P492" s="607"/>
      <c r="Q492" s="607"/>
      <c r="R492" s="607"/>
      <c r="S492" s="607"/>
      <c r="T492" s="607"/>
    </row>
    <row r="493" spans="1:20" ht="12.75">
      <c r="A493" s="607"/>
      <c r="B493" s="607"/>
      <c r="C493" s="607"/>
      <c r="D493" s="607"/>
      <c r="E493" s="607"/>
      <c r="F493" s="607"/>
      <c r="G493" s="1382"/>
      <c r="H493" s="607"/>
      <c r="I493" s="607"/>
      <c r="J493" s="607"/>
      <c r="K493" s="607"/>
      <c r="L493" s="607"/>
      <c r="M493" s="607"/>
      <c r="N493" s="607"/>
      <c r="O493" s="607"/>
      <c r="P493" s="607"/>
      <c r="Q493" s="607"/>
      <c r="R493" s="607"/>
      <c r="S493" s="607"/>
      <c r="T493" s="607"/>
    </row>
    <row r="494" spans="1:20" ht="12.75">
      <c r="A494" s="607"/>
      <c r="B494" s="607"/>
      <c r="C494" s="607"/>
      <c r="D494" s="607"/>
      <c r="E494" s="607"/>
      <c r="F494" s="607"/>
      <c r="G494" s="1382"/>
      <c r="H494" s="607"/>
      <c r="I494" s="607"/>
      <c r="J494" s="607"/>
      <c r="K494" s="607"/>
      <c r="L494" s="607"/>
      <c r="M494" s="607"/>
      <c r="N494" s="607"/>
      <c r="O494" s="607"/>
      <c r="P494" s="607"/>
      <c r="Q494" s="607"/>
      <c r="R494" s="607"/>
      <c r="S494" s="607"/>
      <c r="T494" s="607"/>
    </row>
    <row r="495" spans="1:20" ht="12.75">
      <c r="A495" s="607"/>
      <c r="B495" s="607"/>
      <c r="C495" s="607"/>
      <c r="D495" s="607"/>
      <c r="E495" s="607"/>
      <c r="F495" s="607"/>
      <c r="G495" s="1382"/>
      <c r="H495" s="607"/>
      <c r="I495" s="607"/>
      <c r="J495" s="607"/>
      <c r="K495" s="607"/>
      <c r="L495" s="607"/>
      <c r="M495" s="607"/>
      <c r="N495" s="607"/>
      <c r="O495" s="607"/>
      <c r="P495" s="607"/>
      <c r="Q495" s="607"/>
      <c r="R495" s="607"/>
      <c r="S495" s="607"/>
      <c r="T495" s="607"/>
    </row>
    <row r="496" spans="1:20" ht="12.75">
      <c r="A496" s="607"/>
      <c r="B496" s="607"/>
      <c r="C496" s="607"/>
      <c r="D496" s="607"/>
      <c r="E496" s="607"/>
      <c r="F496" s="607"/>
      <c r="G496" s="1382"/>
      <c r="H496" s="607"/>
      <c r="I496" s="607"/>
      <c r="J496" s="607"/>
      <c r="K496" s="607"/>
      <c r="L496" s="607"/>
      <c r="M496" s="607"/>
      <c r="N496" s="607"/>
      <c r="O496" s="607"/>
      <c r="P496" s="607"/>
      <c r="Q496" s="607"/>
      <c r="R496" s="607"/>
      <c r="S496" s="607"/>
      <c r="T496" s="607"/>
    </row>
    <row r="497" spans="1:20" ht="12.75">
      <c r="A497" s="607"/>
      <c r="B497" s="607"/>
      <c r="C497" s="607"/>
      <c r="D497" s="607"/>
      <c r="E497" s="607"/>
      <c r="F497" s="607"/>
      <c r="G497" s="1382"/>
      <c r="H497" s="607"/>
      <c r="I497" s="607"/>
      <c r="J497" s="607"/>
      <c r="K497" s="607"/>
      <c r="L497" s="607"/>
      <c r="M497" s="607"/>
      <c r="N497" s="607"/>
      <c r="O497" s="607"/>
      <c r="P497" s="607"/>
      <c r="Q497" s="607"/>
      <c r="R497" s="607"/>
      <c r="S497" s="607"/>
      <c r="T497" s="607"/>
    </row>
    <row r="498" spans="1:20" ht="12.75">
      <c r="A498" s="607"/>
      <c r="B498" s="607"/>
      <c r="C498" s="607"/>
      <c r="D498" s="607"/>
      <c r="E498" s="607"/>
      <c r="F498" s="607"/>
      <c r="G498" s="1382"/>
      <c r="H498" s="607"/>
      <c r="I498" s="607"/>
      <c r="J498" s="607"/>
      <c r="K498" s="607"/>
      <c r="L498" s="607"/>
      <c r="M498" s="607"/>
      <c r="N498" s="607"/>
      <c r="O498" s="607"/>
      <c r="P498" s="607"/>
      <c r="Q498" s="607"/>
      <c r="R498" s="607"/>
      <c r="S498" s="607"/>
      <c r="T498" s="607"/>
    </row>
    <row r="499" spans="1:20" ht="12.75">
      <c r="A499" s="607"/>
      <c r="B499" s="607"/>
      <c r="C499" s="607"/>
      <c r="D499" s="607"/>
      <c r="E499" s="607"/>
      <c r="F499" s="607"/>
      <c r="G499" s="1382"/>
      <c r="H499" s="607"/>
      <c r="I499" s="607"/>
      <c r="J499" s="607"/>
      <c r="K499" s="607"/>
      <c r="L499" s="607"/>
      <c r="M499" s="607"/>
      <c r="N499" s="607"/>
      <c r="O499" s="607"/>
      <c r="P499" s="607"/>
      <c r="Q499" s="607"/>
      <c r="R499" s="607"/>
      <c r="S499" s="607"/>
      <c r="T499" s="607"/>
    </row>
    <row r="500" spans="1:20" ht="12.75">
      <c r="A500" s="607"/>
      <c r="B500" s="607"/>
      <c r="C500" s="607"/>
      <c r="D500" s="607"/>
      <c r="E500" s="607"/>
      <c r="F500" s="607"/>
      <c r="G500" s="1382"/>
      <c r="H500" s="607"/>
      <c r="I500" s="607"/>
      <c r="J500" s="607"/>
      <c r="K500" s="607"/>
      <c r="L500" s="607"/>
      <c r="M500" s="607"/>
      <c r="N500" s="607"/>
      <c r="O500" s="607"/>
      <c r="P500" s="607"/>
      <c r="Q500" s="607"/>
      <c r="R500" s="607"/>
      <c r="S500" s="607"/>
      <c r="T500" s="607"/>
    </row>
    <row r="501" spans="1:20" ht="12.75">
      <c r="A501" s="607"/>
      <c r="B501" s="607"/>
      <c r="C501" s="607"/>
      <c r="D501" s="607"/>
      <c r="E501" s="607"/>
      <c r="F501" s="607"/>
      <c r="G501" s="1382"/>
      <c r="H501" s="607"/>
      <c r="I501" s="607"/>
      <c r="J501" s="607"/>
      <c r="K501" s="607"/>
      <c r="L501" s="607"/>
      <c r="M501" s="607"/>
      <c r="N501" s="607"/>
      <c r="O501" s="607"/>
      <c r="P501" s="607"/>
      <c r="Q501" s="607"/>
      <c r="R501" s="607"/>
      <c r="S501" s="607"/>
      <c r="T501" s="607"/>
    </row>
    <row r="502" spans="1:20" ht="12.75">
      <c r="A502" s="607"/>
      <c r="B502" s="607"/>
      <c r="C502" s="607"/>
      <c r="D502" s="607"/>
      <c r="E502" s="607"/>
      <c r="F502" s="607"/>
      <c r="G502" s="1382"/>
      <c r="H502" s="607"/>
      <c r="I502" s="607"/>
      <c r="J502" s="607"/>
      <c r="K502" s="607"/>
      <c r="L502" s="607"/>
      <c r="M502" s="607"/>
      <c r="N502" s="607"/>
      <c r="O502" s="607"/>
      <c r="P502" s="607"/>
      <c r="Q502" s="607"/>
      <c r="R502" s="607"/>
      <c r="S502" s="607"/>
      <c r="T502" s="607"/>
    </row>
    <row r="503" spans="1:20" ht="12.75">
      <c r="A503" s="607"/>
      <c r="B503" s="607"/>
      <c r="C503" s="607"/>
      <c r="D503" s="607"/>
      <c r="E503" s="607"/>
      <c r="F503" s="607"/>
      <c r="G503" s="1382"/>
      <c r="H503" s="607"/>
      <c r="I503" s="607"/>
      <c r="J503" s="607"/>
      <c r="K503" s="607"/>
      <c r="L503" s="607"/>
      <c r="M503" s="607"/>
      <c r="N503" s="607"/>
      <c r="O503" s="607"/>
      <c r="P503" s="607"/>
      <c r="Q503" s="607"/>
      <c r="R503" s="607"/>
      <c r="S503" s="607"/>
      <c r="T503" s="607"/>
    </row>
    <row r="504" spans="1:20" ht="12.75">
      <c r="A504" s="607"/>
      <c r="B504" s="607"/>
      <c r="C504" s="607"/>
      <c r="D504" s="607"/>
      <c r="E504" s="607"/>
      <c r="F504" s="607"/>
      <c r="G504" s="1382"/>
      <c r="H504" s="607"/>
      <c r="I504" s="607"/>
      <c r="J504" s="607"/>
      <c r="K504" s="607"/>
      <c r="L504" s="607"/>
      <c r="M504" s="607"/>
      <c r="N504" s="607"/>
      <c r="O504" s="607"/>
      <c r="P504" s="607"/>
      <c r="Q504" s="607"/>
      <c r="R504" s="607"/>
      <c r="S504" s="607"/>
      <c r="T504" s="607"/>
    </row>
    <row r="505" spans="1:20" ht="12.75">
      <c r="A505" s="607"/>
      <c r="B505" s="607"/>
      <c r="C505" s="607"/>
      <c r="D505" s="607"/>
      <c r="E505" s="607"/>
      <c r="F505" s="607"/>
      <c r="G505" s="1382"/>
      <c r="H505" s="607"/>
      <c r="I505" s="607"/>
      <c r="J505" s="607"/>
      <c r="K505" s="607"/>
      <c r="L505" s="607"/>
      <c r="M505" s="607"/>
      <c r="N505" s="607"/>
      <c r="O505" s="607"/>
      <c r="P505" s="607"/>
      <c r="Q505" s="607"/>
      <c r="R505" s="607"/>
      <c r="S505" s="607"/>
      <c r="T505" s="607"/>
    </row>
    <row r="506" spans="1:20" ht="12.75">
      <c r="A506" s="607"/>
      <c r="B506" s="607"/>
      <c r="C506" s="607"/>
      <c r="D506" s="607"/>
      <c r="E506" s="607"/>
      <c r="F506" s="607"/>
      <c r="G506" s="1382"/>
      <c r="H506" s="607"/>
      <c r="I506" s="607"/>
      <c r="J506" s="607"/>
      <c r="K506" s="607"/>
      <c r="L506" s="607"/>
      <c r="M506" s="607"/>
      <c r="N506" s="607"/>
      <c r="O506" s="607"/>
      <c r="P506" s="607"/>
      <c r="Q506" s="607"/>
      <c r="R506" s="607"/>
      <c r="S506" s="607"/>
      <c r="T506" s="607"/>
    </row>
    <row r="507" spans="1:20" ht="12.75">
      <c r="A507" s="607"/>
      <c r="B507" s="607"/>
      <c r="C507" s="607"/>
      <c r="D507" s="607"/>
      <c r="E507" s="607"/>
      <c r="F507" s="607"/>
      <c r="G507" s="1382"/>
      <c r="H507" s="607"/>
      <c r="I507" s="607"/>
      <c r="J507" s="607"/>
      <c r="K507" s="607"/>
      <c r="L507" s="607"/>
      <c r="M507" s="607"/>
      <c r="N507" s="607"/>
      <c r="O507" s="607"/>
      <c r="P507" s="607"/>
      <c r="Q507" s="607"/>
      <c r="R507" s="607"/>
      <c r="S507" s="607"/>
      <c r="T507" s="607"/>
    </row>
    <row r="508" spans="1:20" ht="12.75">
      <c r="A508" s="607"/>
      <c r="B508" s="607"/>
      <c r="C508" s="607"/>
      <c r="D508" s="607"/>
      <c r="E508" s="607"/>
      <c r="F508" s="607"/>
      <c r="G508" s="1382"/>
      <c r="H508" s="607"/>
      <c r="I508" s="607"/>
      <c r="J508" s="607"/>
      <c r="K508" s="607"/>
      <c r="L508" s="607"/>
      <c r="M508" s="607"/>
      <c r="N508" s="607"/>
      <c r="O508" s="607"/>
      <c r="P508" s="607"/>
      <c r="Q508" s="607"/>
      <c r="R508" s="607"/>
      <c r="S508" s="607"/>
      <c r="T508" s="607"/>
    </row>
    <row r="509" spans="1:20" ht="12.75">
      <c r="A509" s="607"/>
      <c r="B509" s="607"/>
      <c r="C509" s="607"/>
      <c r="D509" s="607"/>
      <c r="E509" s="607"/>
      <c r="F509" s="607"/>
      <c r="G509" s="1382"/>
      <c r="H509" s="607"/>
      <c r="I509" s="607"/>
      <c r="J509" s="607"/>
      <c r="K509" s="607"/>
      <c r="L509" s="607"/>
      <c r="M509" s="607"/>
      <c r="N509" s="607"/>
      <c r="O509" s="607"/>
      <c r="P509" s="607"/>
      <c r="Q509" s="607"/>
      <c r="R509" s="607"/>
      <c r="S509" s="607"/>
      <c r="T509" s="607"/>
    </row>
    <row r="510" spans="1:20" ht="12.75">
      <c r="A510" s="607"/>
      <c r="B510" s="607"/>
      <c r="C510" s="607"/>
      <c r="D510" s="607"/>
      <c r="E510" s="607"/>
      <c r="F510" s="607"/>
      <c r="G510" s="1382"/>
      <c r="H510" s="607"/>
      <c r="I510" s="607"/>
      <c r="J510" s="607"/>
      <c r="K510" s="607"/>
      <c r="L510" s="607"/>
      <c r="M510" s="607"/>
      <c r="N510" s="607"/>
      <c r="O510" s="607"/>
      <c r="P510" s="607"/>
      <c r="Q510" s="607"/>
      <c r="R510" s="607"/>
      <c r="S510" s="607"/>
      <c r="T510" s="607"/>
    </row>
    <row r="511" spans="1:20" ht="12.75">
      <c r="A511" s="607"/>
      <c r="B511" s="607"/>
      <c r="C511" s="607"/>
      <c r="D511" s="607"/>
      <c r="E511" s="607"/>
      <c r="F511" s="607"/>
      <c r="G511" s="1382"/>
      <c r="H511" s="607"/>
      <c r="I511" s="607"/>
      <c r="J511" s="607"/>
      <c r="K511" s="607"/>
      <c r="L511" s="607"/>
      <c r="M511" s="607"/>
      <c r="N511" s="607"/>
      <c r="O511" s="607"/>
      <c r="P511" s="607"/>
      <c r="Q511" s="607"/>
      <c r="R511" s="607"/>
      <c r="S511" s="607"/>
      <c r="T511" s="607"/>
    </row>
    <row r="512" spans="1:20" ht="12.75">
      <c r="A512" s="607"/>
      <c r="B512" s="607"/>
      <c r="C512" s="607"/>
      <c r="D512" s="607"/>
      <c r="E512" s="607"/>
      <c r="F512" s="607"/>
      <c r="G512" s="1382"/>
      <c r="H512" s="607"/>
      <c r="I512" s="607"/>
      <c r="J512" s="607"/>
      <c r="K512" s="607"/>
      <c r="L512" s="607"/>
      <c r="M512" s="607"/>
      <c r="N512" s="607"/>
      <c r="O512" s="607"/>
      <c r="P512" s="607"/>
      <c r="Q512" s="607"/>
      <c r="R512" s="607"/>
      <c r="S512" s="607"/>
      <c r="T512" s="607"/>
    </row>
    <row r="513" spans="1:20" ht="12.75">
      <c r="A513" s="607"/>
      <c r="B513" s="607"/>
      <c r="C513" s="607"/>
      <c r="D513" s="607"/>
      <c r="E513" s="607"/>
      <c r="F513" s="607"/>
      <c r="G513" s="1382"/>
      <c r="H513" s="607"/>
      <c r="I513" s="607"/>
      <c r="J513" s="607"/>
      <c r="K513" s="607"/>
      <c r="L513" s="607"/>
      <c r="M513" s="607"/>
      <c r="N513" s="607"/>
      <c r="O513" s="607"/>
      <c r="P513" s="607"/>
      <c r="Q513" s="607"/>
      <c r="R513" s="607"/>
      <c r="S513" s="607"/>
      <c r="T513" s="607"/>
    </row>
    <row r="514" spans="1:20" ht="12.75">
      <c r="A514" s="607"/>
      <c r="B514" s="607"/>
      <c r="C514" s="607"/>
      <c r="D514" s="607"/>
      <c r="E514" s="607"/>
      <c r="F514" s="607"/>
      <c r="G514" s="1382"/>
      <c r="H514" s="607"/>
      <c r="I514" s="607"/>
      <c r="J514" s="607"/>
      <c r="K514" s="607"/>
      <c r="L514" s="607"/>
      <c r="M514" s="607"/>
      <c r="N514" s="607"/>
      <c r="O514" s="607"/>
      <c r="P514" s="607"/>
      <c r="Q514" s="607"/>
      <c r="R514" s="607"/>
      <c r="S514" s="607"/>
      <c r="T514" s="607"/>
    </row>
    <row r="515" spans="1:20" ht="12.75">
      <c r="A515" s="607"/>
      <c r="B515" s="607"/>
      <c r="C515" s="607"/>
      <c r="D515" s="607"/>
      <c r="E515" s="607"/>
      <c r="F515" s="607"/>
      <c r="G515" s="1382"/>
      <c r="H515" s="607"/>
      <c r="I515" s="607"/>
      <c r="J515" s="607"/>
      <c r="K515" s="607"/>
      <c r="L515" s="607"/>
      <c r="M515" s="607"/>
      <c r="N515" s="607"/>
      <c r="O515" s="607"/>
      <c r="P515" s="607"/>
      <c r="Q515" s="607"/>
      <c r="R515" s="607"/>
      <c r="S515" s="607"/>
      <c r="T515" s="607"/>
    </row>
    <row r="516" spans="1:20" ht="12.75">
      <c r="A516" s="607"/>
      <c r="B516" s="607"/>
      <c r="C516" s="607"/>
      <c r="D516" s="607"/>
      <c r="E516" s="607"/>
      <c r="F516" s="607"/>
      <c r="G516" s="1382"/>
      <c r="H516" s="607"/>
      <c r="I516" s="607"/>
      <c r="J516" s="607"/>
      <c r="K516" s="607"/>
      <c r="L516" s="607"/>
      <c r="M516" s="607"/>
      <c r="N516" s="607"/>
      <c r="O516" s="607"/>
      <c r="P516" s="607"/>
      <c r="Q516" s="607"/>
      <c r="R516" s="607"/>
      <c r="S516" s="607"/>
      <c r="T516" s="607"/>
    </row>
    <row r="517" spans="1:20" ht="12.75">
      <c r="A517" s="607"/>
      <c r="B517" s="607"/>
      <c r="C517" s="607"/>
      <c r="D517" s="607"/>
      <c r="E517" s="607"/>
      <c r="F517" s="607"/>
      <c r="G517" s="1382"/>
      <c r="H517" s="607"/>
      <c r="I517" s="607"/>
      <c r="J517" s="607"/>
      <c r="K517" s="607"/>
      <c r="L517" s="607"/>
      <c r="M517" s="607"/>
      <c r="N517" s="607"/>
      <c r="O517" s="607"/>
      <c r="P517" s="607"/>
      <c r="Q517" s="607"/>
      <c r="R517" s="607"/>
      <c r="S517" s="607"/>
      <c r="T517" s="607"/>
    </row>
    <row r="518" spans="1:20" ht="12.75">
      <c r="A518" s="607"/>
      <c r="B518" s="607"/>
      <c r="C518" s="607"/>
      <c r="D518" s="607"/>
      <c r="E518" s="607"/>
      <c r="F518" s="607"/>
      <c r="G518" s="1382"/>
      <c r="H518" s="607"/>
      <c r="I518" s="607"/>
      <c r="J518" s="607"/>
      <c r="K518" s="607"/>
      <c r="L518" s="607"/>
      <c r="M518" s="607"/>
      <c r="N518" s="607"/>
      <c r="O518" s="607"/>
      <c r="P518" s="607"/>
      <c r="Q518" s="607"/>
      <c r="R518" s="607"/>
      <c r="S518" s="607"/>
      <c r="T518" s="607"/>
    </row>
    <row r="519" spans="1:20" ht="12.75">
      <c r="A519" s="607"/>
      <c r="B519" s="607"/>
      <c r="C519" s="607"/>
      <c r="D519" s="607"/>
      <c r="E519" s="607"/>
      <c r="F519" s="607"/>
      <c r="G519" s="1382"/>
      <c r="H519" s="607"/>
      <c r="I519" s="607"/>
      <c r="J519" s="607"/>
      <c r="K519" s="607"/>
      <c r="L519" s="607"/>
      <c r="M519" s="607"/>
      <c r="N519" s="607"/>
      <c r="O519" s="607"/>
      <c r="P519" s="607"/>
      <c r="Q519" s="607"/>
      <c r="R519" s="607"/>
      <c r="S519" s="607"/>
      <c r="T519" s="607"/>
    </row>
    <row r="520" spans="1:20" ht="12.75">
      <c r="A520" s="607"/>
      <c r="B520" s="607"/>
      <c r="C520" s="607"/>
      <c r="D520" s="607"/>
      <c r="E520" s="607"/>
      <c r="F520" s="607"/>
      <c r="G520" s="1382"/>
      <c r="H520" s="607"/>
      <c r="I520" s="607"/>
      <c r="J520" s="607"/>
      <c r="K520" s="607"/>
      <c r="L520" s="607"/>
      <c r="M520" s="607"/>
      <c r="N520" s="607"/>
      <c r="O520" s="607"/>
      <c r="P520" s="607"/>
      <c r="Q520" s="607"/>
      <c r="R520" s="607"/>
      <c r="S520" s="607"/>
      <c r="T520" s="60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19:T219"/>
    <mergeCell ref="O152:P152"/>
    <mergeCell ref="A153:T153"/>
    <mergeCell ref="A216:F216"/>
    <mergeCell ref="A217:F217"/>
    <mergeCell ref="A226:F226"/>
    <mergeCell ref="O231:P231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18:F218"/>
    <mergeCell ref="A238:M238"/>
    <mergeCell ref="O238:P238"/>
    <mergeCell ref="A232:F232"/>
    <mergeCell ref="O232:P232"/>
    <mergeCell ref="A233:T233"/>
    <mergeCell ref="A234:F234"/>
    <mergeCell ref="A237:M237"/>
    <mergeCell ref="O237:P237"/>
    <mergeCell ref="A236:F236"/>
    <mergeCell ref="O236:P236"/>
    <mergeCell ref="A239:M239"/>
    <mergeCell ref="O239:P239"/>
    <mergeCell ref="A240:M240"/>
    <mergeCell ref="O240:P240"/>
    <mergeCell ref="A227:F227"/>
    <mergeCell ref="A228:F228"/>
    <mergeCell ref="O234:P234"/>
    <mergeCell ref="A235:F235"/>
    <mergeCell ref="O235:P235"/>
    <mergeCell ref="A230:T230"/>
    <mergeCell ref="A250:M250"/>
    <mergeCell ref="O251:P251"/>
    <mergeCell ref="A245:F245"/>
    <mergeCell ref="O245:P245"/>
    <mergeCell ref="A241:M241"/>
    <mergeCell ref="O241:P241"/>
    <mergeCell ref="A249:M249"/>
    <mergeCell ref="O249:P249"/>
    <mergeCell ref="N242:Q242"/>
    <mergeCell ref="A252:M252"/>
    <mergeCell ref="O252:P252"/>
    <mergeCell ref="N253:Q253"/>
    <mergeCell ref="D259:F259"/>
    <mergeCell ref="H257:J257"/>
    <mergeCell ref="D254:F254"/>
    <mergeCell ref="R242:T242"/>
    <mergeCell ref="O243:P243"/>
    <mergeCell ref="A244:T244"/>
    <mergeCell ref="R253:T253"/>
    <mergeCell ref="A248:M248"/>
    <mergeCell ref="O248:P248"/>
    <mergeCell ref="A246:F246"/>
    <mergeCell ref="O246:P246"/>
    <mergeCell ref="A247:F247"/>
    <mergeCell ref="O247:P247"/>
    <mergeCell ref="D261:F261"/>
    <mergeCell ref="G261:J261"/>
    <mergeCell ref="O250:P250"/>
    <mergeCell ref="A251:M251"/>
    <mergeCell ref="O254:P254"/>
    <mergeCell ref="O255:P255"/>
    <mergeCell ref="H259:J259"/>
    <mergeCell ref="H254:J254"/>
    <mergeCell ref="O256:P256"/>
    <mergeCell ref="D257:F25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1" manualBreakCount="1">
    <brk id="71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77"/>
  <sheetViews>
    <sheetView view="pageBreakPreview" zoomScale="85" zoomScaleNormal="89" zoomScaleSheetLayoutView="85" zoomScalePageLayoutView="0" workbookViewId="0" topLeftCell="A141">
      <selection activeCell="L140" sqref="L108:L140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1" width="0" style="336" hidden="1" customWidth="1"/>
    <col min="22" max="16384" width="9.125" style="336" customWidth="1"/>
  </cols>
  <sheetData>
    <row r="1" spans="1:24" ht="15.75" customHeight="1" thickBot="1">
      <c r="A1" s="1902" t="s">
        <v>328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4"/>
      <c r="U1" s="335"/>
      <c r="V1" s="335"/>
      <c r="W1" s="335"/>
      <c r="X1" s="335"/>
    </row>
    <row r="2" spans="1:20" ht="15.75" customHeight="1">
      <c r="A2" s="1888" t="s">
        <v>15</v>
      </c>
      <c r="B2" s="1883" t="s">
        <v>21</v>
      </c>
      <c r="C2" s="1893" t="s">
        <v>35</v>
      </c>
      <c r="D2" s="1894"/>
      <c r="E2" s="1894"/>
      <c r="F2" s="1895"/>
      <c r="G2" s="2353" t="s">
        <v>25</v>
      </c>
      <c r="H2" s="1912" t="s">
        <v>16</v>
      </c>
      <c r="I2" s="1913"/>
      <c r="J2" s="1913"/>
      <c r="K2" s="1913"/>
      <c r="L2" s="1913"/>
      <c r="M2" s="1914"/>
      <c r="N2" s="1893" t="s">
        <v>37</v>
      </c>
      <c r="O2" s="1894"/>
      <c r="P2" s="1894"/>
      <c r="Q2" s="1894"/>
      <c r="R2" s="1894"/>
      <c r="S2" s="1894"/>
      <c r="T2" s="1905"/>
    </row>
    <row r="3" spans="1:20" ht="21" customHeight="1">
      <c r="A3" s="1889"/>
      <c r="B3" s="1884"/>
      <c r="C3" s="1896"/>
      <c r="D3" s="1897"/>
      <c r="E3" s="1897"/>
      <c r="F3" s="1898"/>
      <c r="G3" s="2354"/>
      <c r="H3" s="1872" t="s">
        <v>17</v>
      </c>
      <c r="I3" s="1907" t="s">
        <v>18</v>
      </c>
      <c r="J3" s="1908"/>
      <c r="K3" s="1908"/>
      <c r="L3" s="1908"/>
      <c r="M3" s="1872" t="s">
        <v>104</v>
      </c>
      <c r="N3" s="1896"/>
      <c r="O3" s="1897"/>
      <c r="P3" s="1897"/>
      <c r="Q3" s="1897"/>
      <c r="R3" s="1897"/>
      <c r="S3" s="1897"/>
      <c r="T3" s="1906"/>
    </row>
    <row r="4" spans="1:20" ht="15.75">
      <c r="A4" s="1889"/>
      <c r="B4" s="1884"/>
      <c r="C4" s="1872" t="s">
        <v>42</v>
      </c>
      <c r="D4" s="1872" t="s">
        <v>43</v>
      </c>
      <c r="E4" s="1870" t="s">
        <v>82</v>
      </c>
      <c r="F4" s="1871"/>
      <c r="G4" s="2354"/>
      <c r="H4" s="1873"/>
      <c r="I4" s="1872" t="s">
        <v>26</v>
      </c>
      <c r="J4" s="1872" t="s">
        <v>30</v>
      </c>
      <c r="K4" s="1877" t="s">
        <v>31</v>
      </c>
      <c r="L4" s="1877" t="s">
        <v>32</v>
      </c>
      <c r="M4" s="1873"/>
      <c r="N4" s="1861" t="s">
        <v>338</v>
      </c>
      <c r="O4" s="1862"/>
      <c r="P4" s="1862"/>
      <c r="Q4" s="1882"/>
      <c r="R4" s="1861" t="s">
        <v>339</v>
      </c>
      <c r="S4" s="1862"/>
      <c r="T4" s="1863"/>
    </row>
    <row r="5" spans="1:20" ht="15.75">
      <c r="A5" s="1889"/>
      <c r="B5" s="1884"/>
      <c r="C5" s="1873"/>
      <c r="D5" s="1873"/>
      <c r="E5" s="1873" t="s">
        <v>83</v>
      </c>
      <c r="F5" s="1873" t="s">
        <v>84</v>
      </c>
      <c r="G5" s="2354"/>
      <c r="H5" s="1873"/>
      <c r="I5" s="1873"/>
      <c r="J5" s="1873"/>
      <c r="K5" s="1878"/>
      <c r="L5" s="1878"/>
      <c r="M5" s="1873"/>
      <c r="N5" s="67">
        <v>1</v>
      </c>
      <c r="O5" s="1875">
        <v>2</v>
      </c>
      <c r="P5" s="187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1889"/>
      <c r="B6" s="1884"/>
      <c r="C6" s="1873"/>
      <c r="D6" s="1873"/>
      <c r="E6" s="1891"/>
      <c r="F6" s="1891"/>
      <c r="G6" s="2354"/>
      <c r="H6" s="1873"/>
      <c r="I6" s="1873"/>
      <c r="J6" s="1873"/>
      <c r="K6" s="1878"/>
      <c r="L6" s="1878"/>
      <c r="M6" s="1873"/>
      <c r="N6" s="1861"/>
      <c r="O6" s="1862"/>
      <c r="P6" s="1862"/>
      <c r="Q6" s="1862"/>
      <c r="R6" s="1862"/>
      <c r="S6" s="1862"/>
      <c r="T6" s="1863"/>
    </row>
    <row r="7" spans="1:20" ht="26.25" customHeight="1" thickBot="1">
      <c r="A7" s="1890"/>
      <c r="B7" s="1885"/>
      <c r="C7" s="1874"/>
      <c r="D7" s="1874"/>
      <c r="E7" s="1892"/>
      <c r="F7" s="1892"/>
      <c r="G7" s="2355"/>
      <c r="H7" s="1874"/>
      <c r="I7" s="1874"/>
      <c r="J7" s="1874"/>
      <c r="K7" s="1879"/>
      <c r="L7" s="1879"/>
      <c r="M7" s="1874"/>
      <c r="N7" s="97">
        <v>15</v>
      </c>
      <c r="O7" s="1880">
        <v>9</v>
      </c>
      <c r="P7" s="188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1915">
        <v>5</v>
      </c>
      <c r="F8" s="191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1918" t="s">
        <v>45</v>
      </c>
      <c r="P8" s="191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1920" t="s">
        <v>174</v>
      </c>
      <c r="B9" s="1921"/>
      <c r="C9" s="1921"/>
      <c r="D9" s="1921"/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2"/>
    </row>
    <row r="10" spans="1:22" ht="20.25" thickBot="1">
      <c r="A10" s="1923" t="s">
        <v>86</v>
      </c>
      <c r="B10" s="1924"/>
      <c r="C10" s="1924"/>
      <c r="D10" s="1924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5"/>
      <c r="V10" s="336" t="s">
        <v>336</v>
      </c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351"/>
      <c r="P11" s="2352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341"/>
      <c r="P12" s="2342"/>
      <c r="Q12" s="931"/>
      <c r="R12" s="932"/>
      <c r="S12" s="933"/>
      <c r="T12" s="931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341" t="s">
        <v>274</v>
      </c>
      <c r="P13" s="2342"/>
      <c r="Q13" s="936" t="s">
        <v>274</v>
      </c>
      <c r="R13" s="937" t="s">
        <v>274</v>
      </c>
      <c r="S13" s="938" t="s">
        <v>274</v>
      </c>
      <c r="T13" s="931"/>
    </row>
    <row r="14" spans="1:24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341"/>
      <c r="P14" s="2342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</row>
    <row r="15" spans="1:24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341"/>
      <c r="P15" s="2342"/>
      <c r="Q15" s="931"/>
      <c r="R15" s="932"/>
      <c r="S15" s="933"/>
      <c r="T15" s="931"/>
      <c r="W15" s="921" t="s">
        <v>339</v>
      </c>
      <c r="X15" s="946">
        <f>G14</f>
        <v>1.5</v>
      </c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341"/>
      <c r="P16" s="2342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341"/>
      <c r="P17" s="2342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348">
        <v>1</v>
      </c>
      <c r="P18" s="2342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341"/>
      <c r="P19" s="2342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341"/>
      <c r="P20" s="234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341"/>
      <c r="P21" s="2342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343"/>
      <c r="P22" s="2344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2" s="921" customFormat="1" ht="15.75" customHeight="1">
      <c r="A24" s="2263" t="s">
        <v>134</v>
      </c>
      <c r="B24" s="2264"/>
      <c r="C24" s="2272"/>
      <c r="D24" s="2272"/>
      <c r="E24" s="2272"/>
      <c r="F24" s="2345"/>
      <c r="G24" s="970">
        <f>SUM(G25+G26)</f>
        <v>30.5</v>
      </c>
      <c r="H24" s="971">
        <f>SUM(H25+H26)</f>
        <v>915</v>
      </c>
      <c r="I24" s="972"/>
      <c r="J24" s="972"/>
      <c r="K24" s="972"/>
      <c r="L24" s="972"/>
      <c r="M24" s="972"/>
      <c r="N24" s="973"/>
      <c r="O24" s="2357"/>
      <c r="P24" s="2358"/>
      <c r="Q24" s="974"/>
      <c r="R24" s="975"/>
      <c r="S24" s="976"/>
      <c r="T24" s="977"/>
      <c r="V24" s="921">
        <f>30*G24</f>
        <v>915</v>
      </c>
    </row>
    <row r="25" spans="1:22" s="921" customFormat="1" ht="16.5" customHeight="1" thickBot="1">
      <c r="A25" s="2266" t="s">
        <v>64</v>
      </c>
      <c r="B25" s="2267"/>
      <c r="C25" s="2267"/>
      <c r="D25" s="2267"/>
      <c r="E25" s="2267"/>
      <c r="F25" s="2349"/>
      <c r="G25" s="978">
        <f>G12+G15+G17+G19+G21+G23</f>
        <v>22</v>
      </c>
      <c r="H25" s="978">
        <f>H12+H15+H17+H19+H21+H23</f>
        <v>660</v>
      </c>
      <c r="I25" s="980"/>
      <c r="J25" s="981"/>
      <c r="K25" s="982"/>
      <c r="L25" s="983"/>
      <c r="M25" s="984"/>
      <c r="N25" s="985"/>
      <c r="O25" s="2350"/>
      <c r="P25" s="2350"/>
      <c r="Q25" s="986"/>
      <c r="R25" s="963"/>
      <c r="S25" s="983"/>
      <c r="T25" s="987"/>
      <c r="V25" s="921">
        <f>30*G25</f>
        <v>660</v>
      </c>
    </row>
    <row r="26" spans="1:22" ht="16.5" customHeight="1" thickBot="1">
      <c r="A26" s="1836" t="s">
        <v>103</v>
      </c>
      <c r="B26" s="1837"/>
      <c r="C26" s="1837"/>
      <c r="D26" s="1837"/>
      <c r="E26" s="1837"/>
      <c r="F26" s="1838"/>
      <c r="G26" s="1259">
        <f>G14+G18+G22+G28</f>
        <v>8.5</v>
      </c>
      <c r="H26" s="1259">
        <f>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797" t="s">
        <v>122</v>
      </c>
      <c r="P26" s="1797"/>
      <c r="Q26" s="94" t="s">
        <v>52</v>
      </c>
      <c r="R26" s="84"/>
      <c r="S26" s="30"/>
      <c r="T26" s="94" t="s">
        <v>52</v>
      </c>
      <c r="V26" s="921">
        <f>30*G26</f>
        <v>255</v>
      </c>
    </row>
    <row r="27" spans="1:20" ht="16.5" customHeight="1">
      <c r="A27" s="1808"/>
      <c r="B27" s="180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1859"/>
      <c r="P27" s="186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1864" t="s">
        <v>318</v>
      </c>
      <c r="B30" s="1865"/>
      <c r="C30" s="186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1867"/>
      <c r="B31" s="1868"/>
      <c r="C31" s="186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1856"/>
      <c r="P31" s="1857"/>
      <c r="Q31" s="631"/>
      <c r="R31" s="627"/>
      <c r="S31" s="628"/>
      <c r="T31" s="90"/>
    </row>
    <row r="32" spans="1:20" ht="16.5" thickBot="1">
      <c r="A32" s="1848" t="s">
        <v>96</v>
      </c>
      <c r="B32" s="1849"/>
      <c r="C32" s="1849"/>
      <c r="D32" s="1849"/>
      <c r="E32" s="1849"/>
      <c r="F32" s="1849"/>
      <c r="G32" s="1849"/>
      <c r="H32" s="1849"/>
      <c r="I32" s="1849"/>
      <c r="J32" s="1849"/>
      <c r="K32" s="1850"/>
      <c r="L32" s="1850"/>
      <c r="M32" s="1850"/>
      <c r="N32" s="1849"/>
      <c r="O32" s="1849"/>
      <c r="P32" s="1849"/>
      <c r="Q32" s="1849"/>
      <c r="R32" s="1850"/>
      <c r="S32" s="1850"/>
      <c r="T32" s="1851"/>
    </row>
    <row r="33" spans="1:20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015"/>
      <c r="P33" s="2015"/>
      <c r="Q33" s="636"/>
      <c r="R33" s="256"/>
      <c r="S33" s="254"/>
      <c r="T33" s="255"/>
    </row>
    <row r="34" spans="1:20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806"/>
      <c r="P34" s="1806"/>
      <c r="Q34" s="358"/>
      <c r="R34" s="359"/>
      <c r="S34" s="357"/>
      <c r="T34" s="358"/>
    </row>
    <row r="35" spans="1:24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806"/>
      <c r="P35" s="1806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1810"/>
      <c r="P39" s="181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806"/>
      <c r="P40" s="180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806"/>
      <c r="P41" s="1806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806">
        <v>5</v>
      </c>
      <c r="P42" s="1806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1858"/>
      <c r="P43" s="1858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1858"/>
      <c r="P44" s="1858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1840"/>
      <c r="P45" s="1840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1810"/>
      <c r="P46" s="181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806"/>
      <c r="P47" s="1806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806"/>
      <c r="P48" s="1806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1814"/>
      <c r="P49" s="181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806"/>
      <c r="P52" s="1806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806"/>
      <c r="P53" s="1806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806"/>
      <c r="P54" s="1806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806"/>
      <c r="P55" s="1806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1811"/>
      <c r="P56" s="181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806"/>
      <c r="P57" s="1806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334"/>
      <c r="P58" s="2335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356"/>
      <c r="P59" s="2356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356"/>
      <c r="P60" s="2356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356"/>
      <c r="P61" s="2356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332"/>
      <c r="P65" s="2332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331"/>
      <c r="P66" s="2331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333"/>
      <c r="P67" s="2333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2" ht="16.5" thickBot="1">
      <c r="A68" s="1938" t="s">
        <v>135</v>
      </c>
      <c r="B68" s="1939"/>
      <c r="C68" s="1939"/>
      <c r="D68" s="1939"/>
      <c r="E68" s="1939"/>
      <c r="F68" s="194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020"/>
      <c r="P68" s="2020"/>
      <c r="Q68" s="427"/>
      <c r="R68" s="428"/>
      <c r="S68" s="429"/>
      <c r="T68" s="430"/>
      <c r="U68" s="336">
        <f t="shared" si="3"/>
        <v>0</v>
      </c>
      <c r="V68" s="921">
        <f>30*G68</f>
        <v>2205</v>
      </c>
    </row>
    <row r="69" spans="1:22" ht="16.5" thickBot="1">
      <c r="A69" s="1833" t="s">
        <v>55</v>
      </c>
      <c r="B69" s="1834"/>
      <c r="C69" s="1834"/>
      <c r="D69" s="1834"/>
      <c r="E69" s="1834"/>
      <c r="F69" s="183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1847"/>
      <c r="P69" s="1847"/>
      <c r="Q69" s="434"/>
      <c r="R69" s="434"/>
      <c r="S69" s="434"/>
      <c r="T69" s="435"/>
      <c r="U69" s="336">
        <f t="shared" si="3"/>
        <v>0</v>
      </c>
      <c r="V69" s="921">
        <f>30*G69</f>
        <v>1095</v>
      </c>
    </row>
    <row r="70" spans="1:22" ht="16.5" thickBot="1">
      <c r="A70" s="1819" t="s">
        <v>110</v>
      </c>
      <c r="B70" s="1820"/>
      <c r="C70" s="1820"/>
      <c r="D70" s="1820"/>
      <c r="E70" s="1820"/>
      <c r="F70" s="1821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1845">
        <f>SUM(O33:P67)</f>
        <v>5</v>
      </c>
      <c r="P70" s="184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  <c r="V70" s="921">
        <f>30*G70</f>
        <v>1110</v>
      </c>
    </row>
    <row r="71" spans="1:20" ht="16.5" thickBot="1">
      <c r="A71" s="1822"/>
      <c r="B71" s="1823"/>
      <c r="C71" s="1823"/>
      <c r="D71" s="1823"/>
      <c r="E71" s="1823"/>
      <c r="F71" s="1823"/>
      <c r="G71" s="1823"/>
      <c r="H71" s="1823"/>
      <c r="I71" s="1823"/>
      <c r="J71" s="1823"/>
      <c r="K71" s="1823"/>
      <c r="L71" s="1823"/>
      <c r="M71" s="1823"/>
      <c r="N71" s="1823"/>
      <c r="O71" s="1823"/>
      <c r="P71" s="1823"/>
      <c r="Q71" s="1823"/>
      <c r="R71" s="1823"/>
      <c r="S71" s="1823"/>
      <c r="T71" s="1824"/>
    </row>
    <row r="72" spans="1:21" ht="22.5" customHeight="1" thickBot="1">
      <c r="A72" s="1825" t="s">
        <v>102</v>
      </c>
      <c r="B72" s="1826"/>
      <c r="C72" s="1826"/>
      <c r="D72" s="1826"/>
      <c r="E72" s="1826"/>
      <c r="F72" s="1826"/>
      <c r="G72" s="1826"/>
      <c r="H72" s="1826"/>
      <c r="I72" s="1826"/>
      <c r="J72" s="1826"/>
      <c r="K72" s="1826"/>
      <c r="L72" s="1826"/>
      <c r="M72" s="1826"/>
      <c r="N72" s="1826"/>
      <c r="O72" s="1826"/>
      <c r="P72" s="1826"/>
      <c r="Q72" s="1826"/>
      <c r="R72" s="1826"/>
      <c r="S72" s="1826"/>
      <c r="T72" s="1827"/>
      <c r="U72" s="336" t="e">
        <f>M72/H72</f>
        <v>#DIV/0!</v>
      </c>
    </row>
    <row r="73" spans="1:21" ht="15.75" customHeight="1" thickBot="1">
      <c r="A73" s="1828" t="s">
        <v>264</v>
      </c>
      <c r="B73" s="1829"/>
      <c r="C73" s="1829"/>
      <c r="D73" s="1829"/>
      <c r="E73" s="1829"/>
      <c r="F73" s="1829"/>
      <c r="G73" s="1829"/>
      <c r="H73" s="1829"/>
      <c r="I73" s="1829"/>
      <c r="J73" s="1829"/>
      <c r="K73" s="1829"/>
      <c r="L73" s="1829"/>
      <c r="M73" s="1829"/>
      <c r="N73" s="1829"/>
      <c r="O73" s="1829"/>
      <c r="P73" s="1829"/>
      <c r="Q73" s="1829"/>
      <c r="R73" s="1829"/>
      <c r="S73" s="1829"/>
      <c r="T73" s="1830"/>
      <c r="U73" s="336" t="e">
        <f>M73/H73</f>
        <v>#DIV/0!</v>
      </c>
    </row>
    <row r="74" spans="1:20" ht="21.75" customHeight="1">
      <c r="A74" s="1816" t="s">
        <v>268</v>
      </c>
      <c r="B74" s="1817"/>
      <c r="C74" s="1817"/>
      <c r="D74" s="1817"/>
      <c r="E74" s="1817"/>
      <c r="F74" s="1817"/>
      <c r="G74" s="1817"/>
      <c r="H74" s="1817"/>
      <c r="I74" s="1817"/>
      <c r="J74" s="1817"/>
      <c r="K74" s="1817"/>
      <c r="L74" s="1817"/>
      <c r="M74" s="1817"/>
      <c r="N74" s="1817"/>
      <c r="O74" s="1817"/>
      <c r="P74" s="1817"/>
      <c r="Q74" s="1817"/>
      <c r="R74" s="1817"/>
      <c r="S74" s="1817"/>
      <c r="T74" s="1818"/>
    </row>
    <row r="75" spans="1:24" ht="30" customHeight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806"/>
      <c r="P75" s="1806"/>
      <c r="Q75" s="399"/>
      <c r="R75" s="410"/>
      <c r="S75" s="357"/>
      <c r="T75" s="399"/>
      <c r="W75" s="336" t="s">
        <v>338</v>
      </c>
      <c r="X75" s="865">
        <f>SUMIF(V$75:V$89,1,G$75:G$89)</f>
        <v>17</v>
      </c>
    </row>
    <row r="76" spans="1:24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1814"/>
      <c r="P76" s="1815"/>
      <c r="Q76" s="399"/>
      <c r="R76" s="410"/>
      <c r="S76" s="357"/>
      <c r="T76" s="399"/>
      <c r="W76" s="336" t="s">
        <v>339</v>
      </c>
      <c r="X76" s="865">
        <f>SUMIF(V$75:V$89,2,G$75:G$89)</f>
        <v>0</v>
      </c>
    </row>
    <row r="77" spans="1:22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1814"/>
      <c r="P77" s="1815"/>
      <c r="Q77" s="358">
        <f>I77/9</f>
        <v>5</v>
      </c>
      <c r="R77" s="410"/>
      <c r="S77" s="357"/>
      <c r="T77" s="399"/>
      <c r="V77" s="336">
        <v>1</v>
      </c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1946"/>
      <c r="P78" s="194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021"/>
      <c r="P81" s="202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1807"/>
      <c r="P82" s="1807"/>
      <c r="Q82" s="465"/>
      <c r="R82" s="466"/>
      <c r="S82" s="398"/>
      <c r="T82" s="465"/>
    </row>
    <row r="83" spans="1:22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1854"/>
      <c r="P83" s="1855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1806"/>
      <c r="P84" s="180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1814"/>
      <c r="P85" s="1815"/>
      <c r="Q85" s="399"/>
      <c r="R85" s="359"/>
      <c r="S85" s="400"/>
      <c r="T85" s="399"/>
    </row>
    <row r="86" spans="1:22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1814">
        <v>5</v>
      </c>
      <c r="P86" s="1815"/>
      <c r="Q86" s="467"/>
      <c r="R86" s="359"/>
      <c r="S86" s="400"/>
      <c r="T86" s="399"/>
      <c r="V86" s="336">
        <v>1</v>
      </c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806"/>
      <c r="P87" s="180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1806"/>
      <c r="P88" s="1806"/>
      <c r="Q88" s="399"/>
      <c r="R88" s="410"/>
      <c r="S88" s="400"/>
      <c r="T88" s="399"/>
    </row>
    <row r="89" spans="1:22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1806">
        <f>I89/9</f>
        <v>4</v>
      </c>
      <c r="P89" s="1806"/>
      <c r="Q89" s="399"/>
      <c r="R89" s="410"/>
      <c r="S89" s="400"/>
      <c r="T89" s="399"/>
      <c r="V89" s="336">
        <v>1</v>
      </c>
    </row>
    <row r="90" spans="1:22" ht="16.5" thickBot="1">
      <c r="A90" s="1801" t="s">
        <v>261</v>
      </c>
      <c r="B90" s="1802"/>
      <c r="C90" s="1802"/>
      <c r="D90" s="1802"/>
      <c r="E90" s="1802"/>
      <c r="F90" s="1802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V90" s="921">
        <f>30*G90</f>
        <v>780</v>
      </c>
    </row>
    <row r="91" spans="1:22" ht="16.5" thickBot="1">
      <c r="A91" s="1822" t="s">
        <v>329</v>
      </c>
      <c r="B91" s="1929"/>
      <c r="C91" s="1929"/>
      <c r="D91" s="1929"/>
      <c r="E91" s="1929"/>
      <c r="F91" s="1929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V91" s="921">
        <f>30*G91</f>
        <v>270</v>
      </c>
    </row>
    <row r="92" spans="1:22" ht="16.5" thickBot="1">
      <c r="A92" s="1931" t="s">
        <v>260</v>
      </c>
      <c r="B92" s="1932"/>
      <c r="C92" s="1932"/>
      <c r="D92" s="1932"/>
      <c r="E92" s="1932"/>
      <c r="F92" s="1932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V92" s="921">
        <f>30*G92</f>
        <v>510</v>
      </c>
    </row>
    <row r="93" spans="1:20" ht="16.5" thickBot="1">
      <c r="A93" s="1833"/>
      <c r="B93" s="2018"/>
      <c r="C93" s="2018"/>
      <c r="D93" s="2018"/>
      <c r="E93" s="2018"/>
      <c r="F93" s="2018"/>
      <c r="G93" s="2018"/>
      <c r="H93" s="2018"/>
      <c r="I93" s="2018"/>
      <c r="J93" s="2018"/>
      <c r="K93" s="2018"/>
      <c r="L93" s="2018"/>
      <c r="M93" s="2018"/>
      <c r="N93" s="2018"/>
      <c r="O93" s="2018"/>
      <c r="P93" s="2018"/>
      <c r="Q93" s="2018"/>
      <c r="R93" s="2018"/>
      <c r="S93" s="2018"/>
      <c r="T93" s="2019"/>
    </row>
    <row r="94" spans="1:20" ht="19.5" customHeight="1" thickBot="1">
      <c r="A94" s="1798" t="s">
        <v>269</v>
      </c>
      <c r="B94" s="1799"/>
      <c r="C94" s="1799"/>
      <c r="D94" s="1799"/>
      <c r="E94" s="1799"/>
      <c r="F94" s="1799"/>
      <c r="G94" s="1799"/>
      <c r="H94" s="1799"/>
      <c r="I94" s="1799"/>
      <c r="J94" s="1799"/>
      <c r="K94" s="1799"/>
      <c r="L94" s="1799"/>
      <c r="M94" s="1799"/>
      <c r="N94" s="1799"/>
      <c r="O94" s="1799"/>
      <c r="P94" s="1799"/>
      <c r="Q94" s="1799"/>
      <c r="R94" s="1799"/>
      <c r="S94" s="1799"/>
      <c r="T94" s="1800"/>
    </row>
    <row r="95" spans="1:24" ht="47.25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21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2" ht="16.5" thickBot="1">
      <c r="A103" s="1801" t="s">
        <v>258</v>
      </c>
      <c r="B103" s="1802"/>
      <c r="C103" s="1802"/>
      <c r="D103" s="1802"/>
      <c r="E103" s="1802"/>
      <c r="F103" s="1802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  <c r="V103" s="921">
        <f>30*G103</f>
        <v>375</v>
      </c>
    </row>
    <row r="104" spans="1:22" ht="16.5" customHeight="1" thickBot="1">
      <c r="A104" s="1812" t="s">
        <v>55</v>
      </c>
      <c r="B104" s="1813"/>
      <c r="C104" s="1813"/>
      <c r="D104" s="1813"/>
      <c r="E104" s="1813"/>
      <c r="F104" s="1813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  <c r="V104" s="921">
        <f>30*G104</f>
        <v>75</v>
      </c>
    </row>
    <row r="105" spans="1:22" ht="16.5" customHeight="1" thickBot="1">
      <c r="A105" s="1822" t="s">
        <v>259</v>
      </c>
      <c r="B105" s="1929"/>
      <c r="C105" s="1929"/>
      <c r="D105" s="1929"/>
      <c r="E105" s="1929"/>
      <c r="F105" s="1929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  <c r="V105" s="921">
        <f>30*G105</f>
        <v>300</v>
      </c>
    </row>
    <row r="106" spans="1:21" ht="20.25" thickBot="1">
      <c r="A106" s="1803" t="s">
        <v>176</v>
      </c>
      <c r="B106" s="1804"/>
      <c r="C106" s="1804"/>
      <c r="D106" s="1804"/>
      <c r="E106" s="1804"/>
      <c r="F106" s="1804"/>
      <c r="G106" s="1804"/>
      <c r="H106" s="1804"/>
      <c r="I106" s="1804"/>
      <c r="J106" s="1804"/>
      <c r="K106" s="1804"/>
      <c r="L106" s="1804"/>
      <c r="M106" s="1804"/>
      <c r="N106" s="1804"/>
      <c r="O106" s="1804"/>
      <c r="P106" s="1804"/>
      <c r="Q106" s="1804"/>
      <c r="R106" s="1804"/>
      <c r="S106" s="1804"/>
      <c r="T106" s="1805"/>
      <c r="U106" s="608">
        <f>M42/H42</f>
        <v>0.4</v>
      </c>
    </row>
    <row r="107" spans="1:21" s="347" customFormat="1" ht="20.25" customHeight="1" thickBot="1">
      <c r="A107" s="1957" t="s">
        <v>270</v>
      </c>
      <c r="B107" s="1958"/>
      <c r="C107" s="1958"/>
      <c r="D107" s="1958"/>
      <c r="E107" s="1958"/>
      <c r="F107" s="1958"/>
      <c r="G107" s="1958"/>
      <c r="H107" s="1958"/>
      <c r="I107" s="1958"/>
      <c r="J107" s="1958"/>
      <c r="K107" s="1958"/>
      <c r="L107" s="1958"/>
      <c r="M107" s="1958"/>
      <c r="N107" s="1958"/>
      <c r="O107" s="1958"/>
      <c r="P107" s="1958"/>
      <c r="Q107" s="1958"/>
      <c r="R107" s="1958"/>
      <c r="S107" s="1958"/>
      <c r="T107" s="1959"/>
      <c r="U107" s="609"/>
    </row>
    <row r="108" spans="1:21" ht="15.75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1933"/>
      <c r="P108" s="193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1814"/>
      <c r="P109" s="1815"/>
      <c r="Q109" s="399"/>
      <c r="R109" s="359"/>
      <c r="S109" s="357"/>
      <c r="T109" s="399"/>
      <c r="U109" s="601">
        <f t="shared" si="11"/>
        <v>0</v>
      </c>
    </row>
    <row r="110" spans="1:2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7">
        <v>18</v>
      </c>
      <c r="K110" s="354"/>
      <c r="L110" s="17">
        <v>18</v>
      </c>
      <c r="M110" s="258">
        <f>H110-I110</f>
        <v>69</v>
      </c>
      <c r="N110" s="356"/>
      <c r="O110" s="1814"/>
      <c r="P110" s="181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1814"/>
      <c r="P111" s="1815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268">
        <v>9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1806"/>
      <c r="P114" s="180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1806"/>
      <c r="P115" s="1806"/>
      <c r="Q115" s="399"/>
      <c r="R115" s="359"/>
      <c r="S115" s="400"/>
      <c r="T115" s="399"/>
      <c r="U115" s="601">
        <f t="shared" si="11"/>
        <v>0</v>
      </c>
    </row>
    <row r="116" spans="1:23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268">
        <v>30</v>
      </c>
      <c r="K116" s="354">
        <v>15</v>
      </c>
      <c r="L116" s="17">
        <v>30</v>
      </c>
      <c r="M116" s="258">
        <f>H116-I116</f>
        <v>120</v>
      </c>
      <c r="N116" s="356"/>
      <c r="O116" s="1806"/>
      <c r="P116" s="1806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7">
        <v>20</v>
      </c>
      <c r="K117" s="17">
        <v>10</v>
      </c>
      <c r="L117" s="13"/>
      <c r="M117" s="258">
        <f>H117-I117</f>
        <v>60</v>
      </c>
      <c r="N117" s="356"/>
      <c r="O117" s="1814"/>
      <c r="P117" s="1815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1806"/>
      <c r="P118" s="1806"/>
      <c r="Q118" s="399"/>
      <c r="R118" s="359"/>
      <c r="S118" s="400"/>
      <c r="T118" s="399"/>
      <c r="U118" s="336">
        <f t="shared" si="11"/>
        <v>0</v>
      </c>
    </row>
    <row r="119" spans="1:23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7">
        <v>27</v>
      </c>
      <c r="K119" s="17">
        <v>18</v>
      </c>
      <c r="L119" s="13"/>
      <c r="M119" s="258">
        <f>H119-I119</f>
        <v>45</v>
      </c>
      <c r="N119" s="356"/>
      <c r="O119" s="1814">
        <f>I119/9</f>
        <v>5</v>
      </c>
      <c r="P119" s="1815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7">
        <v>18</v>
      </c>
      <c r="M120" s="258">
        <f>H120-I120</f>
        <v>12</v>
      </c>
      <c r="N120" s="356"/>
      <c r="O120" s="1814"/>
      <c r="P120" s="1815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1806"/>
      <c r="P121" s="1806"/>
      <c r="Q121" s="399"/>
      <c r="R121" s="359"/>
      <c r="S121" s="400"/>
      <c r="T121" s="399"/>
      <c r="U121" s="601">
        <f t="shared" si="11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1806"/>
      <c r="P122" s="1806"/>
      <c r="Q122" s="399"/>
      <c r="R122" s="410"/>
      <c r="S122" s="32"/>
      <c r="T122" s="399"/>
      <c r="U122" s="336">
        <f t="shared" si="11"/>
        <v>0</v>
      </c>
    </row>
    <row r="123" spans="1:23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7">
        <v>27</v>
      </c>
      <c r="K123" s="17">
        <v>18</v>
      </c>
      <c r="L123" s="17">
        <v>9</v>
      </c>
      <c r="M123" s="258">
        <f>H123-I123</f>
        <v>96</v>
      </c>
      <c r="N123" s="356"/>
      <c r="O123" s="1806"/>
      <c r="P123" s="1806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7">
        <v>15</v>
      </c>
      <c r="M124" s="258">
        <f>H124-I124</f>
        <v>30</v>
      </c>
      <c r="N124" s="356"/>
      <c r="O124" s="1806"/>
      <c r="P124" s="1806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1810"/>
      <c r="P125" s="181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1806"/>
      <c r="P126" s="1806"/>
      <c r="Q126" s="399"/>
      <c r="R126" s="410"/>
      <c r="S126" s="400"/>
      <c r="T126" s="399"/>
      <c r="U126" s="601">
        <f t="shared" si="11"/>
        <v>0</v>
      </c>
    </row>
    <row r="127" spans="1:23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7">
        <v>30</v>
      </c>
      <c r="K127" s="17">
        <v>15</v>
      </c>
      <c r="L127" s="17">
        <v>30</v>
      </c>
      <c r="M127" s="258">
        <f>H127-I127</f>
        <v>105</v>
      </c>
      <c r="N127" s="356"/>
      <c r="O127" s="1806"/>
      <c r="P127" s="1806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806"/>
      <c r="P128" s="180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1806"/>
      <c r="P129" s="1806"/>
      <c r="Q129" s="399"/>
      <c r="R129" s="359"/>
      <c r="S129" s="357"/>
      <c r="T129" s="399"/>
      <c r="U129" s="604">
        <f t="shared" si="11"/>
        <v>0</v>
      </c>
    </row>
    <row r="130" spans="1:23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7">
        <v>30</v>
      </c>
      <c r="K130" s="17">
        <v>15</v>
      </c>
      <c r="L130" s="17">
        <v>30</v>
      </c>
      <c r="M130" s="283">
        <f>H130-I130</f>
        <v>105</v>
      </c>
      <c r="N130" s="410"/>
      <c r="O130" s="1806"/>
      <c r="P130" s="1806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1806"/>
      <c r="P131" s="1806"/>
      <c r="Q131" s="399"/>
      <c r="R131" s="359"/>
      <c r="S131" s="357"/>
      <c r="T131" s="399"/>
      <c r="U131" s="336">
        <f t="shared" si="11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7">
        <v>30</v>
      </c>
      <c r="K133" s="17">
        <v>15</v>
      </c>
      <c r="L133" s="13" t="s">
        <v>117</v>
      </c>
      <c r="M133" s="258">
        <f aca="true" t="shared" si="13" ref="M133:M140">H133-I133</f>
        <v>105</v>
      </c>
      <c r="N133" s="356"/>
      <c r="O133" s="1814"/>
      <c r="P133" s="1815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7">
        <v>18</v>
      </c>
      <c r="M134" s="494">
        <f t="shared" si="13"/>
        <v>27</v>
      </c>
      <c r="N134" s="437"/>
      <c r="O134" s="1806"/>
      <c r="P134" s="180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1854"/>
      <c r="P138" s="1855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1831"/>
      <c r="P140" s="1832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2" ht="16.5" thickBot="1">
      <c r="A141" s="471"/>
      <c r="B141" s="472"/>
      <c r="C141" s="472"/>
      <c r="D141" s="472"/>
      <c r="E141" s="472"/>
      <c r="F141" s="472"/>
      <c r="G141" s="1283">
        <f aca="true" t="shared" si="14" ref="G141:M141">G110+G113+G116+G117+G119+G120+G123+G124+G127+G130+G133+G134+G135+G136+G138+G140++G139</f>
        <v>57.5</v>
      </c>
      <c r="H141" s="1283">
        <f t="shared" si="14"/>
        <v>1725</v>
      </c>
      <c r="I141" s="1283">
        <f t="shared" si="14"/>
        <v>680</v>
      </c>
      <c r="J141" s="1283">
        <f t="shared" si="14"/>
        <v>288</v>
      </c>
      <c r="K141" s="1283">
        <f t="shared" si="14"/>
        <v>131</v>
      </c>
      <c r="L141" s="1283">
        <f t="shared" si="14"/>
        <v>261</v>
      </c>
      <c r="M141" s="1283">
        <f t="shared" si="14"/>
        <v>1045</v>
      </c>
      <c r="N141" s="500"/>
      <c r="O141" s="500"/>
      <c r="P141" s="500"/>
      <c r="Q141" s="500"/>
      <c r="R141" s="500"/>
      <c r="S141" s="500"/>
      <c r="T141" s="501"/>
      <c r="V141" s="754">
        <f>30*G141</f>
        <v>1725</v>
      </c>
    </row>
    <row r="142" spans="1:20" ht="13.5" thickBot="1">
      <c r="A142" s="1935" t="s">
        <v>327</v>
      </c>
      <c r="B142" s="1936"/>
      <c r="C142" s="1936"/>
      <c r="D142" s="1936"/>
      <c r="E142" s="1936"/>
      <c r="F142" s="1936"/>
      <c r="G142" s="1936"/>
      <c r="H142" s="1936"/>
      <c r="I142" s="1936"/>
      <c r="J142" s="1936"/>
      <c r="K142" s="1936"/>
      <c r="L142" s="1936"/>
      <c r="M142" s="1936"/>
      <c r="N142" s="1936"/>
      <c r="O142" s="1936"/>
      <c r="P142" s="1936"/>
      <c r="Q142" s="1936"/>
      <c r="R142" s="1936"/>
      <c r="S142" s="1936"/>
      <c r="T142" s="1937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6.5" thickBot="1">
      <c r="A146" s="1339"/>
      <c r="B146" s="1340"/>
      <c r="C146" s="1341"/>
      <c r="D146" s="1341"/>
      <c r="E146" s="1341"/>
      <c r="F146" s="1341"/>
      <c r="G146" s="1342">
        <f>SUM(G143:G145)</f>
        <v>9</v>
      </c>
      <c r="H146" s="1342">
        <f aca="true" t="shared" si="15" ref="H146:M146">SUM(H143:H145)</f>
        <v>270</v>
      </c>
      <c r="I146" s="1342">
        <f t="shared" si="15"/>
        <v>98</v>
      </c>
      <c r="J146" s="1342">
        <f t="shared" si="15"/>
        <v>49</v>
      </c>
      <c r="K146" s="1342">
        <f t="shared" si="15"/>
        <v>49</v>
      </c>
      <c r="L146" s="1342">
        <f t="shared" si="15"/>
        <v>0</v>
      </c>
      <c r="M146" s="1342">
        <f t="shared" si="15"/>
        <v>172</v>
      </c>
      <c r="N146" s="1343"/>
      <c r="O146" s="1343"/>
      <c r="P146" s="1343"/>
      <c r="Q146" s="1343"/>
      <c r="R146" s="1343"/>
      <c r="S146" s="1344"/>
      <c r="T146" s="1345"/>
    </row>
    <row r="147" spans="1:20" ht="13.5" thickBot="1">
      <c r="A147" s="1943" t="s">
        <v>292</v>
      </c>
      <c r="B147" s="1944"/>
      <c r="C147" s="1944"/>
      <c r="D147" s="1944"/>
      <c r="E147" s="1944"/>
      <c r="F147" s="1944"/>
      <c r="G147" s="1944"/>
      <c r="H147" s="1944"/>
      <c r="I147" s="1944"/>
      <c r="J147" s="1944"/>
      <c r="K147" s="1944"/>
      <c r="L147" s="1944"/>
      <c r="M147" s="1944"/>
      <c r="N147" s="1944"/>
      <c r="O147" s="1944"/>
      <c r="P147" s="1944"/>
      <c r="Q147" s="1944"/>
      <c r="R147" s="1944"/>
      <c r="S147" s="1944"/>
      <c r="T147" s="1945"/>
    </row>
    <row r="148" spans="1:20" ht="31.5">
      <c r="A148" s="242" t="s">
        <v>293</v>
      </c>
      <c r="B148" s="337" t="s">
        <v>359</v>
      </c>
      <c r="C148" s="268"/>
      <c r="D148" s="352" t="s">
        <v>295</v>
      </c>
      <c r="E148" s="397"/>
      <c r="F148" s="397"/>
      <c r="G148" s="1284">
        <v>3</v>
      </c>
      <c r="H148" s="197">
        <f>PRODUCT(G148,30)</f>
        <v>90</v>
      </c>
      <c r="I148" s="505">
        <f>J148+K148+L148</f>
        <v>30</v>
      </c>
      <c r="J148" s="506">
        <v>15</v>
      </c>
      <c r="K148" s="503">
        <v>15</v>
      </c>
      <c r="L148" s="503"/>
      <c r="M148" s="197">
        <f>H148-I148</f>
        <v>60</v>
      </c>
      <c r="N148" s="20"/>
      <c r="O148" s="1807"/>
      <c r="P148" s="1807"/>
      <c r="Q148" s="465"/>
      <c r="R148" s="511">
        <f>I148/15</f>
        <v>2</v>
      </c>
      <c r="S148" s="161"/>
      <c r="T148" s="512"/>
    </row>
    <row r="149" spans="1:20" ht="46.5" customHeight="1">
      <c r="A149" s="242" t="s">
        <v>296</v>
      </c>
      <c r="B149" s="275" t="s">
        <v>360</v>
      </c>
      <c r="C149" s="268"/>
      <c r="D149" s="352" t="s">
        <v>121</v>
      </c>
      <c r="E149" s="397"/>
      <c r="F149" s="397"/>
      <c r="G149" s="1285">
        <v>3</v>
      </c>
      <c r="H149" s="14">
        <f>PRODUCT(G149,30)</f>
        <v>90</v>
      </c>
      <c r="I149" s="161">
        <f>SUM(J149+K149+L149)</f>
        <v>36</v>
      </c>
      <c r="J149" s="360">
        <v>18</v>
      </c>
      <c r="K149" s="268">
        <v>18</v>
      </c>
      <c r="L149" s="268"/>
      <c r="M149" s="14">
        <f>H149-I149</f>
        <v>54</v>
      </c>
      <c r="N149" s="20"/>
      <c r="O149" s="1807"/>
      <c r="P149" s="1807"/>
      <c r="Q149" s="465"/>
      <c r="R149" s="519"/>
      <c r="S149" s="161">
        <f>I149/9</f>
        <v>4</v>
      </c>
      <c r="T149" s="53"/>
    </row>
    <row r="150" spans="1:20" ht="62.25" customHeight="1" thickBot="1">
      <c r="A150" s="242" t="s">
        <v>298</v>
      </c>
      <c r="B150" s="269" t="s">
        <v>361</v>
      </c>
      <c r="C150" s="268"/>
      <c r="D150" s="352" t="s">
        <v>51</v>
      </c>
      <c r="E150" s="397"/>
      <c r="F150" s="497"/>
      <c r="G150" s="1286">
        <v>3</v>
      </c>
      <c r="H150" s="65">
        <f>PRODUCT(G150,30)</f>
        <v>90</v>
      </c>
      <c r="I150" s="521">
        <f>SUM(J150+K150+L150)</f>
        <v>32</v>
      </c>
      <c r="J150" s="65">
        <v>16</v>
      </c>
      <c r="K150" s="65">
        <v>16</v>
      </c>
      <c r="L150" s="65"/>
      <c r="M150" s="65">
        <f>H150-I150</f>
        <v>58</v>
      </c>
      <c r="N150" s="20"/>
      <c r="O150" s="1807"/>
      <c r="P150" s="1807"/>
      <c r="Q150" s="465"/>
      <c r="R150" s="526"/>
      <c r="S150" s="161"/>
      <c r="T150" s="82">
        <f>I150/8</f>
        <v>4</v>
      </c>
    </row>
    <row r="151" spans="1:22" ht="16.5" thickBot="1">
      <c r="A151" s="1941" t="s">
        <v>250</v>
      </c>
      <c r="B151" s="1942"/>
      <c r="C151" s="1942"/>
      <c r="D151" s="1942"/>
      <c r="E151" s="1942"/>
      <c r="F151" s="1942"/>
      <c r="G151" s="1259">
        <f>G152+G153</f>
        <v>83.5</v>
      </c>
      <c r="H151" s="225">
        <f>H152+H153</f>
        <v>2505</v>
      </c>
      <c r="I151" s="225"/>
      <c r="J151" s="225"/>
      <c r="K151" s="225"/>
      <c r="L151" s="225"/>
      <c r="M151" s="225"/>
      <c r="N151" s="527"/>
      <c r="O151" s="1797"/>
      <c r="P151" s="1797"/>
      <c r="Q151" s="528"/>
      <c r="R151" s="529"/>
      <c r="S151" s="30"/>
      <c r="T151" s="528"/>
      <c r="V151" s="921">
        <f>30*G151</f>
        <v>2505</v>
      </c>
    </row>
    <row r="152" spans="1:22" ht="16.5" thickBot="1">
      <c r="A152" s="1822" t="s">
        <v>55</v>
      </c>
      <c r="B152" s="1929"/>
      <c r="C152" s="1929"/>
      <c r="D152" s="1929"/>
      <c r="E152" s="1929"/>
      <c r="F152" s="1930"/>
      <c r="G152" s="1287">
        <f>G132+G109+G112+G115+G122+G126+G129</f>
        <v>17</v>
      </c>
      <c r="H152" s="1287">
        <f>H132+H109+H112+H115+H122+H126+H129</f>
        <v>510</v>
      </c>
      <c r="I152" s="531"/>
      <c r="J152" s="532"/>
      <c r="K152" s="532"/>
      <c r="L152" s="532"/>
      <c r="M152" s="533"/>
      <c r="N152" s="26"/>
      <c r="O152" s="1796"/>
      <c r="P152" s="1796"/>
      <c r="Q152" s="534"/>
      <c r="R152" s="93"/>
      <c r="S152" s="535"/>
      <c r="T152" s="534"/>
      <c r="V152" s="921">
        <f>30*G152</f>
        <v>510</v>
      </c>
    </row>
    <row r="153" spans="1:22" ht="16.5" thickBot="1">
      <c r="A153" s="1931" t="s">
        <v>251</v>
      </c>
      <c r="B153" s="1932"/>
      <c r="C153" s="1932"/>
      <c r="D153" s="1932"/>
      <c r="E153" s="1932"/>
      <c r="F153" s="1984"/>
      <c r="G153" s="1288">
        <f>G110+G113+G116+G117+G119+G120+G123+G124+G127+G130+G133+G134+G135+G136+G138+G140+G143+G144+G145+G139</f>
        <v>66.5</v>
      </c>
      <c r="H153" s="1288">
        <f>H110+H113+H116+H117+H119+H120+H123+H124+H127+H130+H133+H134+H135+H136+H138+H140+H143+H144+H145+H139</f>
        <v>1995</v>
      </c>
      <c r="I153" s="536">
        <f>I110+I113+I116+I117+I119+I120+I123+I124+I127+I130+I133+I134+I135+I136+I138+I140+I143+I144+I145</f>
        <v>762</v>
      </c>
      <c r="J153" s="536">
        <f>J110+J113+J116+J117+J119+J120+J123+J124+J127+J130+J133+J134+J135+J136+J138+J140+J143+J144+J145</f>
        <v>337</v>
      </c>
      <c r="K153" s="536">
        <f>K110+K113+K116+K117+K119+K120+K123+K124+K127+K130+K133+K134+K135+K136+K138+K140+K143+K144+K145</f>
        <v>180</v>
      </c>
      <c r="L153" s="536">
        <f>L110+L113+L116+L117+L119+L120+L123+L124+L127+L130+L133+L134+L135+L136+L138+L140+L143+L144+L145</f>
        <v>245</v>
      </c>
      <c r="M153" s="536">
        <f>M110+M113+M116+M117+M119+M120+M123+M124+M127+M130+M133+M134+M135+M136+M138+M140+M143+M144+M145</f>
        <v>1203</v>
      </c>
      <c r="N153" s="537">
        <f>SUM(N109:N135)</f>
        <v>0</v>
      </c>
      <c r="O153" s="1992">
        <f>SUM(O109:O135)</f>
        <v>7</v>
      </c>
      <c r="P153" s="1992"/>
      <c r="Q153" s="539">
        <f>SUM(Q109:Q135)</f>
        <v>12</v>
      </c>
      <c r="R153" s="537">
        <f>R116+R124+R127+R130+R133+R143+R92</f>
        <v>23</v>
      </c>
      <c r="S153" s="538">
        <f>S117+S134+S135+S138+S144</f>
        <v>16.666666666666668</v>
      </c>
      <c r="T153" s="539">
        <f>T139+T145+T140+T136</f>
        <v>14</v>
      </c>
      <c r="V153" s="921">
        <f>30*G153</f>
        <v>1995</v>
      </c>
    </row>
    <row r="154" spans="1:22" ht="16.5" thickBot="1">
      <c r="A154" s="471"/>
      <c r="B154" s="472"/>
      <c r="C154" s="472"/>
      <c r="D154" s="472"/>
      <c r="E154" s="472"/>
      <c r="F154" s="472"/>
      <c r="G154" s="1283"/>
      <c r="H154" s="1283">
        <f aca="true" t="shared" si="16" ref="H154:M154">H141+H146</f>
        <v>1995</v>
      </c>
      <c r="I154" s="1283">
        <f t="shared" si="16"/>
        <v>778</v>
      </c>
      <c r="J154" s="1283">
        <f t="shared" si="16"/>
        <v>337</v>
      </c>
      <c r="K154" s="1283">
        <f t="shared" si="16"/>
        <v>180</v>
      </c>
      <c r="L154" s="1283">
        <f t="shared" si="16"/>
        <v>261</v>
      </c>
      <c r="M154" s="1283">
        <f t="shared" si="16"/>
        <v>1217</v>
      </c>
      <c r="N154" s="1346"/>
      <c r="O154" s="1346"/>
      <c r="P154" s="1346"/>
      <c r="Q154" s="1346"/>
      <c r="R154" s="1346"/>
      <c r="S154" s="1346"/>
      <c r="T154" s="1347"/>
      <c r="V154" s="921"/>
    </row>
    <row r="155" spans="1:20" ht="20.25" customHeight="1" thickBot="1">
      <c r="A155" s="1798" t="s">
        <v>304</v>
      </c>
      <c r="B155" s="1987"/>
      <c r="C155" s="1987"/>
      <c r="D155" s="1987"/>
      <c r="E155" s="1987"/>
      <c r="F155" s="1987"/>
      <c r="G155" s="1987"/>
      <c r="H155" s="1987"/>
      <c r="I155" s="1987"/>
      <c r="J155" s="1987"/>
      <c r="K155" s="1987"/>
      <c r="L155" s="1987"/>
      <c r="M155" s="1987"/>
      <c r="N155" s="1988"/>
      <c r="O155" s="1988"/>
      <c r="P155" s="1988"/>
      <c r="Q155" s="1988"/>
      <c r="R155" s="1988"/>
      <c r="S155" s="1988"/>
      <c r="T155" s="1989"/>
    </row>
    <row r="156" spans="1:24" ht="47.25">
      <c r="A156" s="145" t="s">
        <v>181</v>
      </c>
      <c r="B156" s="146" t="s">
        <v>341</v>
      </c>
      <c r="C156" s="147"/>
      <c r="D156" s="67">
        <v>5</v>
      </c>
      <c r="E156" s="148"/>
      <c r="F156" s="149"/>
      <c r="G156" s="1079">
        <f>G157+G158</f>
        <v>3</v>
      </c>
      <c r="H156" s="151">
        <f aca="true" t="shared" si="17" ref="H156:H219">G156*30</f>
        <v>90</v>
      </c>
      <c r="I156" s="152"/>
      <c r="J156" s="152"/>
      <c r="K156" s="152"/>
      <c r="L156" s="152"/>
      <c r="M156" s="153"/>
      <c r="N156" s="154"/>
      <c r="O156" s="155"/>
      <c r="P156" s="155"/>
      <c r="Q156" s="206"/>
      <c r="R156" s="208"/>
      <c r="S156" s="156"/>
      <c r="T156" s="540"/>
      <c r="W156" s="336" t="s">
        <v>338</v>
      </c>
      <c r="X156" s="865">
        <f>SUMIF(V$156:V$231,1,G$156:G$231)</f>
        <v>20</v>
      </c>
    </row>
    <row r="157" spans="1:24" ht="15.75">
      <c r="A157" s="145" t="s">
        <v>340</v>
      </c>
      <c r="B157" s="172" t="s">
        <v>33</v>
      </c>
      <c r="C157" s="147"/>
      <c r="D157" s="67"/>
      <c r="E157" s="148"/>
      <c r="F157" s="149"/>
      <c r="G157" s="1079">
        <v>1.5</v>
      </c>
      <c r="H157" s="151">
        <f t="shared" si="17"/>
        <v>45</v>
      </c>
      <c r="I157" s="152"/>
      <c r="J157" s="152"/>
      <c r="K157" s="152"/>
      <c r="L157" s="152"/>
      <c r="M157" s="153"/>
      <c r="N157" s="996"/>
      <c r="O157" s="997"/>
      <c r="P157" s="997"/>
      <c r="Q157" s="998"/>
      <c r="R157" s="999"/>
      <c r="S157" s="152"/>
      <c r="T157" s="1000"/>
      <c r="X157" s="865"/>
    </row>
    <row r="158" spans="1:24" ht="15.75">
      <c r="A158" s="145" t="s">
        <v>342</v>
      </c>
      <c r="B158" s="164" t="s">
        <v>34</v>
      </c>
      <c r="C158" s="147"/>
      <c r="D158" s="67"/>
      <c r="E158" s="148"/>
      <c r="F158" s="149"/>
      <c r="G158" s="1079">
        <v>1.5</v>
      </c>
      <c r="H158" s="151">
        <f t="shared" si="17"/>
        <v>45</v>
      </c>
      <c r="I158" s="152">
        <v>18</v>
      </c>
      <c r="J158" s="152">
        <v>9</v>
      </c>
      <c r="K158" s="152">
        <v>9</v>
      </c>
      <c r="L158" s="152"/>
      <c r="M158" s="153">
        <f>H158-I158</f>
        <v>27</v>
      </c>
      <c r="N158" s="996"/>
      <c r="O158" s="997"/>
      <c r="P158" s="997"/>
      <c r="Q158" s="998"/>
      <c r="R158" s="999"/>
      <c r="S158" s="152">
        <v>2</v>
      </c>
      <c r="T158" s="1000"/>
      <c r="V158" s="336">
        <v>2</v>
      </c>
      <c r="X158" s="865"/>
    </row>
    <row r="159" spans="1:24" s="921" customFormat="1" ht="47.25">
      <c r="A159" s="1073" t="s">
        <v>181</v>
      </c>
      <c r="B159" s="1074" t="s">
        <v>343</v>
      </c>
      <c r="C159" s="1075"/>
      <c r="D159" s="1076"/>
      <c r="E159" s="1077"/>
      <c r="F159" s="1078"/>
      <c r="G159" s="1079">
        <v>3</v>
      </c>
      <c r="H159" s="1080">
        <f t="shared" si="17"/>
        <v>90</v>
      </c>
      <c r="I159" s="1081"/>
      <c r="J159" s="1081"/>
      <c r="K159" s="1081"/>
      <c r="L159" s="1081"/>
      <c r="M159" s="1082"/>
      <c r="N159" s="1083"/>
      <c r="O159" s="1084"/>
      <c r="P159" s="1084"/>
      <c r="Q159" s="1085"/>
      <c r="R159" s="1086"/>
      <c r="S159" s="1081"/>
      <c r="T159" s="1087"/>
      <c r="X159" s="1088"/>
    </row>
    <row r="160" spans="1:24" s="921" customFormat="1" ht="15.75">
      <c r="A160" s="1073" t="s">
        <v>340</v>
      </c>
      <c r="B160" s="1089" t="s">
        <v>33</v>
      </c>
      <c r="C160" s="1075"/>
      <c r="D160" s="1076"/>
      <c r="E160" s="1077"/>
      <c r="F160" s="1078"/>
      <c r="G160" s="1079">
        <v>1.5</v>
      </c>
      <c r="H160" s="1080">
        <f t="shared" si="17"/>
        <v>45</v>
      </c>
      <c r="I160" s="1081"/>
      <c r="J160" s="1081"/>
      <c r="K160" s="1081"/>
      <c r="L160" s="1081"/>
      <c r="M160" s="1082"/>
      <c r="N160" s="1083"/>
      <c r="O160" s="1084"/>
      <c r="P160" s="1084"/>
      <c r="Q160" s="1085"/>
      <c r="R160" s="1086"/>
      <c r="S160" s="1081"/>
      <c r="T160" s="1087"/>
      <c r="X160" s="1088"/>
    </row>
    <row r="161" spans="1:24" s="921" customFormat="1" ht="15.75">
      <c r="A161" s="1073" t="s">
        <v>342</v>
      </c>
      <c r="B161" s="1090" t="s">
        <v>34</v>
      </c>
      <c r="C161" s="1075"/>
      <c r="D161" s="1076">
        <v>5</v>
      </c>
      <c r="E161" s="1077"/>
      <c r="F161" s="1078"/>
      <c r="G161" s="1079">
        <v>1.5</v>
      </c>
      <c r="H161" s="1080">
        <f t="shared" si="17"/>
        <v>45</v>
      </c>
      <c r="I161" s="1081">
        <v>24</v>
      </c>
      <c r="J161" s="1081">
        <v>16</v>
      </c>
      <c r="K161" s="1081">
        <v>8</v>
      </c>
      <c r="L161" s="1081"/>
      <c r="M161" s="1082">
        <f>H161-I161</f>
        <v>21</v>
      </c>
      <c r="N161" s="1083"/>
      <c r="O161" s="1084"/>
      <c r="P161" s="1084"/>
      <c r="Q161" s="1085"/>
      <c r="R161" s="1086"/>
      <c r="S161" s="1081">
        <v>3</v>
      </c>
      <c r="T161" s="1087"/>
      <c r="X161" s="1088"/>
    </row>
    <row r="162" spans="1:24" s="921" customFormat="1" ht="31.5">
      <c r="A162" s="1073" t="s">
        <v>183</v>
      </c>
      <c r="B162" s="1091" t="s">
        <v>184</v>
      </c>
      <c r="C162" s="1092"/>
      <c r="D162" s="924"/>
      <c r="E162" s="924"/>
      <c r="F162" s="1093"/>
      <c r="G162" s="1079">
        <v>4.5</v>
      </c>
      <c r="H162" s="1080">
        <f t="shared" si="17"/>
        <v>135</v>
      </c>
      <c r="I162" s="1094">
        <f>I163+I164</f>
        <v>50</v>
      </c>
      <c r="J162" s="1094">
        <f>J163+J164</f>
        <v>25</v>
      </c>
      <c r="K162" s="1094">
        <f>K163+K164</f>
        <v>25</v>
      </c>
      <c r="L162" s="1094"/>
      <c r="M162" s="1094">
        <f>M163+M164</f>
        <v>85</v>
      </c>
      <c r="N162" s="1092"/>
      <c r="O162" s="924"/>
      <c r="P162" s="924"/>
      <c r="Q162" s="1095"/>
      <c r="R162" s="1092"/>
      <c r="S162" s="949"/>
      <c r="T162" s="1096"/>
      <c r="W162" s="921" t="s">
        <v>339</v>
      </c>
      <c r="X162" s="1088">
        <f>SUMIF(V$156:V$231,2,G$156:G$231)</f>
        <v>57.5</v>
      </c>
    </row>
    <row r="163" spans="1:24" s="921" customFormat="1" ht="15.75">
      <c r="A163" s="1073" t="s">
        <v>185</v>
      </c>
      <c r="B163" s="1090" t="s">
        <v>344</v>
      </c>
      <c r="C163" s="1092"/>
      <c r="D163" s="924"/>
      <c r="E163" s="924"/>
      <c r="F163" s="1093"/>
      <c r="G163" s="1097">
        <v>1.5</v>
      </c>
      <c r="H163" s="1080">
        <f t="shared" si="17"/>
        <v>45</v>
      </c>
      <c r="I163" s="1098">
        <f>J163+K163+L163</f>
        <v>18</v>
      </c>
      <c r="J163" s="1099">
        <v>9</v>
      </c>
      <c r="K163" s="928">
        <v>9</v>
      </c>
      <c r="L163" s="928"/>
      <c r="M163" s="1100">
        <f>H163-I163</f>
        <v>27</v>
      </c>
      <c r="N163" s="1101"/>
      <c r="O163" s="928"/>
      <c r="P163" s="928"/>
      <c r="Q163" s="1100"/>
      <c r="R163" s="1101"/>
      <c r="S163" s="928">
        <v>2</v>
      </c>
      <c r="T163" s="1096"/>
      <c r="V163" s="921">
        <v>2</v>
      </c>
      <c r="X163" s="1088">
        <f>SUM(X156:X162)</f>
        <v>77.5</v>
      </c>
    </row>
    <row r="164" spans="1:22" s="921" customFormat="1" ht="15.75">
      <c r="A164" s="1073" t="s">
        <v>186</v>
      </c>
      <c r="B164" s="1090" t="s">
        <v>344</v>
      </c>
      <c r="C164" s="1092">
        <v>6</v>
      </c>
      <c r="D164" s="924"/>
      <c r="E164" s="924"/>
      <c r="F164" s="1102"/>
      <c r="G164" s="1097">
        <v>3</v>
      </c>
      <c r="H164" s="1080">
        <f t="shared" si="17"/>
        <v>90</v>
      </c>
      <c r="I164" s="1103">
        <f>J164+K164</f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/>
      <c r="T164" s="1104">
        <v>4</v>
      </c>
      <c r="V164" s="921">
        <v>2</v>
      </c>
    </row>
    <row r="165" spans="1:20" s="921" customFormat="1" ht="15.75">
      <c r="A165" s="1073" t="s">
        <v>185</v>
      </c>
      <c r="B165" s="1090" t="s">
        <v>345</v>
      </c>
      <c r="C165" s="1092"/>
      <c r="D165" s="924"/>
      <c r="E165" s="924"/>
      <c r="F165" s="1102"/>
      <c r="G165" s="1097">
        <v>1.5</v>
      </c>
      <c r="H165" s="1080">
        <f t="shared" si="17"/>
        <v>45</v>
      </c>
      <c r="I165" s="1103">
        <v>28</v>
      </c>
      <c r="J165" s="928">
        <v>14</v>
      </c>
      <c r="K165" s="928">
        <v>8</v>
      </c>
      <c r="L165" s="928">
        <v>6</v>
      </c>
      <c r="M165" s="1100">
        <f>H165-I165</f>
        <v>17</v>
      </c>
      <c r="N165" s="1101"/>
      <c r="O165" s="928"/>
      <c r="P165" s="928"/>
      <c r="Q165" s="1100"/>
      <c r="R165" s="1101">
        <v>2</v>
      </c>
      <c r="S165" s="928"/>
      <c r="T165" s="1104"/>
    </row>
    <row r="166" spans="1:20" s="921" customFormat="1" ht="15.75">
      <c r="A166" s="1073" t="s">
        <v>186</v>
      </c>
      <c r="B166" s="1090" t="s">
        <v>345</v>
      </c>
      <c r="C166" s="1092"/>
      <c r="D166" s="924">
        <v>5</v>
      </c>
      <c r="E166" s="924"/>
      <c r="F166" s="1102"/>
      <c r="G166" s="1097">
        <v>3</v>
      </c>
      <c r="H166" s="1080">
        <f t="shared" si="17"/>
        <v>90</v>
      </c>
      <c r="I166" s="1103">
        <v>32</v>
      </c>
      <c r="J166" s="928">
        <v>16</v>
      </c>
      <c r="K166" s="928">
        <v>16</v>
      </c>
      <c r="L166" s="928"/>
      <c r="M166" s="1100">
        <f>H166-I166</f>
        <v>58</v>
      </c>
      <c r="N166" s="1101"/>
      <c r="O166" s="928"/>
      <c r="P166" s="928"/>
      <c r="Q166" s="1100"/>
      <c r="R166" s="1101"/>
      <c r="S166" s="928">
        <v>4</v>
      </c>
      <c r="T166" s="1104"/>
    </row>
    <row r="167" spans="1:20" s="921" customFormat="1" ht="31.5">
      <c r="A167" s="1073" t="s">
        <v>187</v>
      </c>
      <c r="B167" s="1091" t="s">
        <v>188</v>
      </c>
      <c r="C167" s="1092"/>
      <c r="D167" s="924"/>
      <c r="E167" s="924"/>
      <c r="F167" s="1093"/>
      <c r="G167" s="1105">
        <v>5</v>
      </c>
      <c r="H167" s="1080">
        <f t="shared" si="17"/>
        <v>150</v>
      </c>
      <c r="I167" s="1103"/>
      <c r="J167" s="928"/>
      <c r="K167" s="928"/>
      <c r="L167" s="928"/>
      <c r="M167" s="1106"/>
      <c r="N167" s="1101"/>
      <c r="O167" s="928"/>
      <c r="P167" s="928"/>
      <c r="Q167" s="1100"/>
      <c r="R167" s="1101"/>
      <c r="S167" s="928"/>
      <c r="T167" s="1096"/>
    </row>
    <row r="168" spans="1:20" s="921" customFormat="1" ht="15.75">
      <c r="A168" s="1073"/>
      <c r="B168" s="1089" t="s">
        <v>33</v>
      </c>
      <c r="C168" s="1092"/>
      <c r="D168" s="924"/>
      <c r="E168" s="924"/>
      <c r="F168" s="1093"/>
      <c r="G168" s="1107">
        <v>1</v>
      </c>
      <c r="H168" s="1108">
        <f t="shared" si="17"/>
        <v>30</v>
      </c>
      <c r="I168" s="1109"/>
      <c r="J168" s="924"/>
      <c r="K168" s="924"/>
      <c r="L168" s="924"/>
      <c r="M168" s="1110"/>
      <c r="N168" s="1092"/>
      <c r="O168" s="924"/>
      <c r="P168" s="924"/>
      <c r="Q168" s="1095"/>
      <c r="R168" s="1092"/>
      <c r="S168" s="924"/>
      <c r="T168" s="1096"/>
    </row>
    <row r="169" spans="1:22" s="921" customFormat="1" ht="15.75">
      <c r="A169" s="1073"/>
      <c r="B169" s="1090" t="s">
        <v>344</v>
      </c>
      <c r="C169" s="1092">
        <v>5</v>
      </c>
      <c r="D169" s="924"/>
      <c r="E169" s="924"/>
      <c r="F169" s="1093"/>
      <c r="G169" s="1105">
        <v>4</v>
      </c>
      <c r="H169" s="1080">
        <f t="shared" si="17"/>
        <v>120</v>
      </c>
      <c r="I169" s="1103">
        <f>J169+K169+L169</f>
        <v>45</v>
      </c>
      <c r="J169" s="928">
        <v>27</v>
      </c>
      <c r="K169" s="928">
        <v>18</v>
      </c>
      <c r="L169" s="928"/>
      <c r="M169" s="1106">
        <f>H169-I169</f>
        <v>75</v>
      </c>
      <c r="N169" s="1101"/>
      <c r="O169" s="928"/>
      <c r="P169" s="928"/>
      <c r="Q169" s="1100"/>
      <c r="R169" s="1101"/>
      <c r="S169" s="928">
        <v>5</v>
      </c>
      <c r="T169" s="1096"/>
      <c r="V169" s="921">
        <v>2</v>
      </c>
    </row>
    <row r="170" spans="1:20" s="921" customFormat="1" ht="15.75">
      <c r="A170" s="1073"/>
      <c r="B170" s="1090" t="s">
        <v>345</v>
      </c>
      <c r="C170" s="1092">
        <v>4</v>
      </c>
      <c r="D170" s="924"/>
      <c r="E170" s="924"/>
      <c r="F170" s="1093"/>
      <c r="G170" s="1097">
        <v>4</v>
      </c>
      <c r="H170" s="1080">
        <f t="shared" si="17"/>
        <v>120</v>
      </c>
      <c r="I170" s="1103">
        <f>J170+K170+L170</f>
        <v>70</v>
      </c>
      <c r="J170" s="928">
        <v>56</v>
      </c>
      <c r="K170" s="928">
        <v>14</v>
      </c>
      <c r="L170" s="928"/>
      <c r="M170" s="1106">
        <f>H170-I170</f>
        <v>50</v>
      </c>
      <c r="N170" s="1101"/>
      <c r="O170" s="928"/>
      <c r="P170" s="928"/>
      <c r="Q170" s="1100"/>
      <c r="R170" s="1101">
        <v>5</v>
      </c>
      <c r="S170" s="928"/>
      <c r="T170" s="1096"/>
    </row>
    <row r="171" spans="1:20" s="921" customFormat="1" ht="31.5">
      <c r="A171" s="1073" t="s">
        <v>189</v>
      </c>
      <c r="B171" s="1111" t="s">
        <v>190</v>
      </c>
      <c r="C171" s="1092"/>
      <c r="D171" s="924"/>
      <c r="E171" s="924"/>
      <c r="F171" s="1102"/>
      <c r="G171" s="1107">
        <v>6.5</v>
      </c>
      <c r="H171" s="1080">
        <f t="shared" si="17"/>
        <v>195</v>
      </c>
      <c r="I171" s="924"/>
      <c r="J171" s="924"/>
      <c r="K171" s="924"/>
      <c r="L171" s="924"/>
      <c r="M171" s="1095"/>
      <c r="N171" s="1092"/>
      <c r="O171" s="924"/>
      <c r="P171" s="924"/>
      <c r="Q171" s="1095"/>
      <c r="R171" s="1092"/>
      <c r="S171" s="949"/>
      <c r="T171" s="1096"/>
    </row>
    <row r="172" spans="1:20" s="921" customFormat="1" ht="15.75">
      <c r="A172" s="1073" t="s">
        <v>191</v>
      </c>
      <c r="B172" s="1089" t="s">
        <v>33</v>
      </c>
      <c r="C172" s="1092"/>
      <c r="D172" s="924"/>
      <c r="E172" s="924"/>
      <c r="F172" s="1102"/>
      <c r="G172" s="1107">
        <v>1.5</v>
      </c>
      <c r="H172" s="1080">
        <f t="shared" si="17"/>
        <v>45</v>
      </c>
      <c r="I172" s="1109"/>
      <c r="J172" s="924"/>
      <c r="K172" s="924"/>
      <c r="L172" s="924"/>
      <c r="M172" s="1095"/>
      <c r="N172" s="1092"/>
      <c r="O172" s="924"/>
      <c r="P172" s="924"/>
      <c r="Q172" s="1095"/>
      <c r="R172" s="1092"/>
      <c r="S172" s="949"/>
      <c r="T172" s="1096"/>
    </row>
    <row r="173" spans="1:22" s="921" customFormat="1" ht="15.75">
      <c r="A173" s="1073" t="s">
        <v>192</v>
      </c>
      <c r="B173" s="1090" t="s">
        <v>34</v>
      </c>
      <c r="C173" s="1092">
        <v>4</v>
      </c>
      <c r="D173" s="924"/>
      <c r="E173" s="924"/>
      <c r="F173" s="1102"/>
      <c r="G173" s="1105">
        <v>4</v>
      </c>
      <c r="H173" s="1080">
        <f t="shared" si="17"/>
        <v>120</v>
      </c>
      <c r="I173" s="1103">
        <f>J173+K173+L173</f>
        <v>45</v>
      </c>
      <c r="J173" s="928">
        <v>30</v>
      </c>
      <c r="K173" s="928">
        <v>8</v>
      </c>
      <c r="L173" s="928">
        <v>7</v>
      </c>
      <c r="M173" s="1100">
        <f>H173-I173</f>
        <v>75</v>
      </c>
      <c r="N173" s="1101"/>
      <c r="O173" s="928"/>
      <c r="P173" s="928"/>
      <c r="Q173" s="1100"/>
      <c r="R173" s="1101">
        <v>3</v>
      </c>
      <c r="S173" s="949"/>
      <c r="T173" s="1096"/>
      <c r="V173" s="921">
        <v>2</v>
      </c>
    </row>
    <row r="174" spans="1:22" s="921" customFormat="1" ht="31.5">
      <c r="A174" s="1073" t="s">
        <v>193</v>
      </c>
      <c r="B174" s="1091" t="s">
        <v>300</v>
      </c>
      <c r="C174" s="1092"/>
      <c r="D174" s="924"/>
      <c r="E174" s="924"/>
      <c r="F174" s="1093">
        <v>5</v>
      </c>
      <c r="G174" s="1105">
        <v>1</v>
      </c>
      <c r="H174" s="1080">
        <f t="shared" si="17"/>
        <v>30</v>
      </c>
      <c r="I174" s="1103">
        <v>10</v>
      </c>
      <c r="J174" s="1099"/>
      <c r="K174" s="928"/>
      <c r="L174" s="928">
        <v>10</v>
      </c>
      <c r="M174" s="1100">
        <f>H174-I174</f>
        <v>20</v>
      </c>
      <c r="N174" s="1101"/>
      <c r="O174" s="928"/>
      <c r="P174" s="928"/>
      <c r="Q174" s="1100"/>
      <c r="R174" s="1101"/>
      <c r="S174" s="928">
        <v>1</v>
      </c>
      <c r="T174" s="1096"/>
      <c r="V174" s="921">
        <v>2</v>
      </c>
    </row>
    <row r="175" spans="1:20" s="921" customFormat="1" ht="31.5">
      <c r="A175" s="1073" t="s">
        <v>194</v>
      </c>
      <c r="B175" s="1111" t="s">
        <v>195</v>
      </c>
      <c r="C175" s="1092"/>
      <c r="D175" s="924"/>
      <c r="E175" s="924"/>
      <c r="F175" s="1102"/>
      <c r="G175" s="1107">
        <v>5</v>
      </c>
      <c r="H175" s="1080">
        <f t="shared" si="17"/>
        <v>150</v>
      </c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0" s="921" customFormat="1" ht="15.75" hidden="1">
      <c r="A176" s="1073"/>
      <c r="B176" s="1089"/>
      <c r="C176" s="1092"/>
      <c r="D176" s="924"/>
      <c r="E176" s="924"/>
      <c r="F176" s="1102"/>
      <c r="G176" s="1107"/>
      <c r="H176" s="1080"/>
      <c r="I176" s="1109"/>
      <c r="J176" s="924"/>
      <c r="K176" s="924"/>
      <c r="L176" s="924"/>
      <c r="M176" s="1095"/>
      <c r="N176" s="1092"/>
      <c r="O176" s="924"/>
      <c r="P176" s="924"/>
      <c r="Q176" s="1095"/>
      <c r="R176" s="1092"/>
      <c r="S176" s="924"/>
      <c r="T176" s="1112"/>
    </row>
    <row r="177" spans="1:20" s="921" customFormat="1" ht="0.75" customHeight="1">
      <c r="A177" s="1073"/>
      <c r="B177" s="1089" t="s">
        <v>33</v>
      </c>
      <c r="C177" s="1092"/>
      <c r="D177" s="924"/>
      <c r="E177" s="924"/>
      <c r="F177" s="1102"/>
      <c r="G177" s="1107"/>
      <c r="H177" s="1080"/>
      <c r="I177" s="1109"/>
      <c r="J177" s="924"/>
      <c r="K177" s="924"/>
      <c r="L177" s="924"/>
      <c r="M177" s="1095"/>
      <c r="N177" s="1092"/>
      <c r="O177" s="924"/>
      <c r="P177" s="924"/>
      <c r="Q177" s="1095"/>
      <c r="R177" s="1092"/>
      <c r="S177" s="924"/>
      <c r="T177" s="1112"/>
    </row>
    <row r="178" spans="1:22" s="921" customFormat="1" ht="15.75">
      <c r="A178" s="1073" t="s">
        <v>196</v>
      </c>
      <c r="B178" s="1090" t="s">
        <v>344</v>
      </c>
      <c r="C178" s="1092"/>
      <c r="D178" s="924"/>
      <c r="E178" s="924"/>
      <c r="F178" s="1102"/>
      <c r="G178" s="1105">
        <v>2</v>
      </c>
      <c r="H178" s="1080">
        <f t="shared" si="17"/>
        <v>60</v>
      </c>
      <c r="I178" s="1103">
        <f>J178+K178</f>
        <v>27</v>
      </c>
      <c r="J178" s="928">
        <v>18</v>
      </c>
      <c r="K178" s="928">
        <v>9</v>
      </c>
      <c r="L178" s="928"/>
      <c r="M178" s="1100">
        <f>H178-I178</f>
        <v>33</v>
      </c>
      <c r="N178" s="1101"/>
      <c r="O178" s="928"/>
      <c r="P178" s="928"/>
      <c r="Q178" s="1100"/>
      <c r="R178" s="1101"/>
      <c r="S178" s="928">
        <v>3</v>
      </c>
      <c r="T178" s="1113"/>
      <c r="V178" s="921">
        <v>2</v>
      </c>
    </row>
    <row r="179" spans="1:22" s="921" customFormat="1" ht="15.75">
      <c r="A179" s="1073" t="s">
        <v>197</v>
      </c>
      <c r="B179" s="1090" t="s">
        <v>344</v>
      </c>
      <c r="C179" s="1092"/>
      <c r="D179" s="924">
        <v>6</v>
      </c>
      <c r="E179" s="924"/>
      <c r="F179" s="1102"/>
      <c r="G179" s="1105">
        <v>3</v>
      </c>
      <c r="H179" s="1080">
        <f t="shared" si="17"/>
        <v>90</v>
      </c>
      <c r="I179" s="1103">
        <f>J179+K179</f>
        <v>32</v>
      </c>
      <c r="J179" s="928">
        <v>24</v>
      </c>
      <c r="K179" s="928">
        <v>8</v>
      </c>
      <c r="L179" s="928"/>
      <c r="M179" s="1100">
        <f>H179-I179</f>
        <v>58</v>
      </c>
      <c r="N179" s="1101"/>
      <c r="O179" s="928"/>
      <c r="P179" s="928"/>
      <c r="Q179" s="1100"/>
      <c r="R179" s="1101"/>
      <c r="S179" s="928"/>
      <c r="T179" s="1113">
        <v>4</v>
      </c>
      <c r="V179" s="921">
        <v>2</v>
      </c>
    </row>
    <row r="180" spans="1:20" s="921" customFormat="1" ht="15.75">
      <c r="A180" s="1073"/>
      <c r="B180" s="1090" t="s">
        <v>345</v>
      </c>
      <c r="C180" s="1092"/>
      <c r="D180" s="924"/>
      <c r="E180" s="924"/>
      <c r="F180" s="1102"/>
      <c r="G180" s="1105">
        <v>2</v>
      </c>
      <c r="H180" s="1080">
        <f t="shared" si="17"/>
        <v>60</v>
      </c>
      <c r="I180" s="1103">
        <v>16</v>
      </c>
      <c r="J180" s="928">
        <v>16</v>
      </c>
      <c r="K180" s="928"/>
      <c r="L180" s="928"/>
      <c r="M180" s="1100">
        <f>H180-I180</f>
        <v>44</v>
      </c>
      <c r="N180" s="1101"/>
      <c r="O180" s="928"/>
      <c r="P180" s="928"/>
      <c r="Q180" s="1100"/>
      <c r="R180" s="1101"/>
      <c r="S180" s="928">
        <v>2</v>
      </c>
      <c r="T180" s="1113"/>
    </row>
    <row r="181" spans="1:20" s="921" customFormat="1" ht="16.5" thickBot="1">
      <c r="A181" s="1073"/>
      <c r="B181" s="1090" t="s">
        <v>345</v>
      </c>
      <c r="C181" s="1092"/>
      <c r="D181" s="924">
        <v>6</v>
      </c>
      <c r="E181" s="924"/>
      <c r="F181" s="1102"/>
      <c r="G181" s="1105">
        <v>3</v>
      </c>
      <c r="H181" s="1080">
        <f t="shared" si="17"/>
        <v>90</v>
      </c>
      <c r="I181" s="1103">
        <v>48</v>
      </c>
      <c r="J181" s="928">
        <v>32</v>
      </c>
      <c r="K181" s="928">
        <v>16</v>
      </c>
      <c r="L181" s="928"/>
      <c r="M181" s="1100">
        <f>H181-I181</f>
        <v>42</v>
      </c>
      <c r="N181" s="1101"/>
      <c r="O181" s="928"/>
      <c r="P181" s="928"/>
      <c r="Q181" s="1100"/>
      <c r="R181" s="1101"/>
      <c r="S181" s="928"/>
      <c r="T181" s="1113">
        <v>6</v>
      </c>
    </row>
    <row r="182" spans="1:22" s="921" customFormat="1" ht="15.75">
      <c r="A182" s="1073"/>
      <c r="B182" s="1114" t="s">
        <v>254</v>
      </c>
      <c r="C182" s="1092"/>
      <c r="D182" s="924">
        <v>4</v>
      </c>
      <c r="E182" s="924"/>
      <c r="F182" s="1102"/>
      <c r="G182" s="1105">
        <v>4</v>
      </c>
      <c r="H182" s="1080">
        <f t="shared" si="17"/>
        <v>120</v>
      </c>
      <c r="I182" s="1103">
        <v>45</v>
      </c>
      <c r="J182" s="928">
        <v>30</v>
      </c>
      <c r="K182" s="928">
        <v>15</v>
      </c>
      <c r="L182" s="928"/>
      <c r="M182" s="1100">
        <f>H182-I182</f>
        <v>75</v>
      </c>
      <c r="N182" s="1101"/>
      <c r="O182" s="928"/>
      <c r="P182" s="928"/>
      <c r="Q182" s="1100"/>
      <c r="R182" s="1101">
        <v>3</v>
      </c>
      <c r="S182" s="928"/>
      <c r="T182" s="1113"/>
      <c r="V182" s="921">
        <v>2</v>
      </c>
    </row>
    <row r="183" spans="1:20" s="921" customFormat="1" ht="31.5">
      <c r="A183" s="1073" t="s">
        <v>198</v>
      </c>
      <c r="B183" s="1091" t="s">
        <v>199</v>
      </c>
      <c r="C183" s="1092"/>
      <c r="D183" s="924"/>
      <c r="E183" s="924"/>
      <c r="F183" s="1093"/>
      <c r="G183" s="1115">
        <v>8.5</v>
      </c>
      <c r="H183" s="1080">
        <f t="shared" si="17"/>
        <v>255</v>
      </c>
      <c r="I183" s="1109"/>
      <c r="J183" s="940"/>
      <c r="K183" s="924"/>
      <c r="L183" s="924"/>
      <c r="M183" s="1095"/>
      <c r="N183" s="1092"/>
      <c r="O183" s="924"/>
      <c r="P183" s="924"/>
      <c r="Q183" s="1095"/>
      <c r="R183" s="1092"/>
      <c r="S183" s="924"/>
      <c r="T183" s="1112"/>
    </row>
    <row r="184" spans="1:20" s="921" customFormat="1" ht="15.75">
      <c r="A184" s="1073" t="s">
        <v>200</v>
      </c>
      <c r="B184" s="1089" t="s">
        <v>33</v>
      </c>
      <c r="C184" s="1092"/>
      <c r="D184" s="924"/>
      <c r="E184" s="924"/>
      <c r="F184" s="1093"/>
      <c r="G184" s="1115">
        <v>2.5</v>
      </c>
      <c r="H184" s="1080">
        <f t="shared" si="17"/>
        <v>75</v>
      </c>
      <c r="I184" s="1109"/>
      <c r="J184" s="940"/>
      <c r="K184" s="924"/>
      <c r="L184" s="924"/>
      <c r="M184" s="1095"/>
      <c r="N184" s="1092"/>
      <c r="O184" s="924"/>
      <c r="P184" s="924"/>
      <c r="Q184" s="1095"/>
      <c r="R184" s="1092"/>
      <c r="S184" s="924"/>
      <c r="T184" s="1112"/>
    </row>
    <row r="185" spans="1:20" s="921" customFormat="1" ht="15.75">
      <c r="A185" s="1073" t="s">
        <v>201</v>
      </c>
      <c r="B185" s="1090" t="s">
        <v>34</v>
      </c>
      <c r="C185" s="1092"/>
      <c r="D185" s="924"/>
      <c r="E185" s="924"/>
      <c r="F185" s="1102"/>
      <c r="G185" s="1097">
        <v>6</v>
      </c>
      <c r="H185" s="1080">
        <f t="shared" si="17"/>
        <v>180</v>
      </c>
      <c r="I185" s="1116">
        <f>J185+L185+K185</f>
        <v>73</v>
      </c>
      <c r="J185" s="1117">
        <f>J186+J187</f>
        <v>39</v>
      </c>
      <c r="K185" s="1117">
        <f>K186+K187</f>
        <v>15</v>
      </c>
      <c r="L185" s="1117">
        <f>L186+L187+L189</f>
        <v>19</v>
      </c>
      <c r="M185" s="1118">
        <f>H185-I185</f>
        <v>107</v>
      </c>
      <c r="N185" s="1101"/>
      <c r="O185" s="928"/>
      <c r="P185" s="928"/>
      <c r="Q185" s="1100"/>
      <c r="R185" s="1101"/>
      <c r="S185" s="924"/>
      <c r="T185" s="1112"/>
    </row>
    <row r="186" spans="1:22" s="921" customFormat="1" ht="31.5">
      <c r="A186" s="1073" t="s">
        <v>202</v>
      </c>
      <c r="B186" s="1091" t="s">
        <v>346</v>
      </c>
      <c r="C186" s="1092"/>
      <c r="D186" s="924">
        <v>4</v>
      </c>
      <c r="E186" s="924"/>
      <c r="F186" s="1119"/>
      <c r="G186" s="1120">
        <v>3.5</v>
      </c>
      <c r="H186" s="1080">
        <f t="shared" si="17"/>
        <v>105</v>
      </c>
      <c r="I186" s="1116">
        <f>J186+K186+L186</f>
        <v>45</v>
      </c>
      <c r="J186" s="1117">
        <v>30</v>
      </c>
      <c r="K186" s="1117">
        <v>15</v>
      </c>
      <c r="L186" s="1117"/>
      <c r="M186" s="1118">
        <f>H186-I186</f>
        <v>60</v>
      </c>
      <c r="N186" s="1101"/>
      <c r="O186" s="928"/>
      <c r="P186" s="928"/>
      <c r="Q186" s="1100"/>
      <c r="R186" s="1101">
        <v>3</v>
      </c>
      <c r="S186" s="928"/>
      <c r="T186" s="1113"/>
      <c r="V186" s="921">
        <v>2</v>
      </c>
    </row>
    <row r="187" spans="1:22" s="921" customFormat="1" ht="31.5">
      <c r="A187" s="1073"/>
      <c r="B187" s="1091" t="s">
        <v>346</v>
      </c>
      <c r="C187" s="1092">
        <v>5</v>
      </c>
      <c r="D187" s="924"/>
      <c r="E187" s="924"/>
      <c r="F187" s="1119"/>
      <c r="G187" s="1120">
        <v>1.5</v>
      </c>
      <c r="H187" s="1080">
        <f t="shared" si="17"/>
        <v>45</v>
      </c>
      <c r="I187" s="1116">
        <v>18</v>
      </c>
      <c r="J187" s="1117">
        <v>9</v>
      </c>
      <c r="K187" s="1117"/>
      <c r="L187" s="1117">
        <v>9</v>
      </c>
      <c r="M187" s="1118">
        <f>H187-I187</f>
        <v>27</v>
      </c>
      <c r="N187" s="1101"/>
      <c r="O187" s="928"/>
      <c r="P187" s="928"/>
      <c r="Q187" s="1100"/>
      <c r="R187" s="1101"/>
      <c r="S187" s="928">
        <v>2</v>
      </c>
      <c r="T187" s="1113"/>
      <c r="V187" s="921">
        <v>2</v>
      </c>
    </row>
    <row r="188" spans="1:20" s="921" customFormat="1" ht="31.5">
      <c r="A188" s="1073"/>
      <c r="B188" s="1091" t="s">
        <v>347</v>
      </c>
      <c r="C188" s="1092">
        <v>5</v>
      </c>
      <c r="D188" s="924"/>
      <c r="E188" s="924"/>
      <c r="F188" s="1119"/>
      <c r="G188" s="1120">
        <v>4</v>
      </c>
      <c r="H188" s="1080">
        <f t="shared" si="17"/>
        <v>120</v>
      </c>
      <c r="I188" s="1116">
        <f>J188+K188+L188</f>
        <v>40</v>
      </c>
      <c r="J188" s="1117">
        <v>24</v>
      </c>
      <c r="K188" s="1117">
        <v>8</v>
      </c>
      <c r="L188" s="1117">
        <v>8</v>
      </c>
      <c r="M188" s="1118">
        <f>H188-I188</f>
        <v>80</v>
      </c>
      <c r="N188" s="1101"/>
      <c r="O188" s="928"/>
      <c r="P188" s="928"/>
      <c r="Q188" s="1100"/>
      <c r="R188" s="1101"/>
      <c r="S188" s="928">
        <v>5</v>
      </c>
      <c r="T188" s="1113"/>
    </row>
    <row r="189" spans="1:22" s="921" customFormat="1" ht="15.75">
      <c r="A189" s="1073" t="s">
        <v>204</v>
      </c>
      <c r="B189" s="1091" t="s">
        <v>203</v>
      </c>
      <c r="C189" s="1092"/>
      <c r="D189" s="924"/>
      <c r="E189" s="924"/>
      <c r="F189" s="1119">
        <v>6</v>
      </c>
      <c r="G189" s="1120">
        <v>1</v>
      </c>
      <c r="H189" s="1080">
        <f t="shared" si="17"/>
        <v>30</v>
      </c>
      <c r="I189" s="1121">
        <v>10</v>
      </c>
      <c r="J189" s="1122"/>
      <c r="K189" s="1122"/>
      <c r="L189" s="1122">
        <v>10</v>
      </c>
      <c r="M189" s="1118">
        <f>H189-I189</f>
        <v>20</v>
      </c>
      <c r="N189" s="1101"/>
      <c r="O189" s="928"/>
      <c r="P189" s="928"/>
      <c r="Q189" s="1100"/>
      <c r="R189" s="1101"/>
      <c r="S189" s="928"/>
      <c r="T189" s="1113">
        <v>1</v>
      </c>
      <c r="V189" s="921">
        <v>2</v>
      </c>
    </row>
    <row r="190" spans="1:20" s="921" customFormat="1" ht="15.75">
      <c r="A190" s="1073" t="s">
        <v>205</v>
      </c>
      <c r="B190" s="1091" t="s">
        <v>206</v>
      </c>
      <c r="C190" s="1092"/>
      <c r="D190" s="924"/>
      <c r="E190" s="924"/>
      <c r="F190" s="1093"/>
      <c r="G190" s="1107">
        <v>3</v>
      </c>
      <c r="H190" s="1080">
        <f t="shared" si="17"/>
        <v>90</v>
      </c>
      <c r="I190" s="1123"/>
      <c r="J190" s="940"/>
      <c r="K190" s="924"/>
      <c r="L190" s="924"/>
      <c r="M190" s="1095"/>
      <c r="N190" s="1092"/>
      <c r="O190" s="924"/>
      <c r="P190" s="924"/>
      <c r="Q190" s="1095"/>
      <c r="R190" s="1092"/>
      <c r="S190" s="924"/>
      <c r="T190" s="1112"/>
    </row>
    <row r="191" spans="1:20" s="921" customFormat="1" ht="15.75">
      <c r="A191" s="1073" t="s">
        <v>207</v>
      </c>
      <c r="B191" s="1089" t="s">
        <v>33</v>
      </c>
      <c r="C191" s="1092"/>
      <c r="D191" s="924"/>
      <c r="E191" s="924"/>
      <c r="F191" s="1093"/>
      <c r="G191" s="1107">
        <v>0.5</v>
      </c>
      <c r="H191" s="1080">
        <f t="shared" si="17"/>
        <v>15</v>
      </c>
      <c r="I191" s="1123"/>
      <c r="J191" s="940"/>
      <c r="K191" s="924"/>
      <c r="L191" s="924"/>
      <c r="M191" s="1095"/>
      <c r="N191" s="1092"/>
      <c r="O191" s="924"/>
      <c r="P191" s="924"/>
      <c r="Q191" s="1095"/>
      <c r="R191" s="1092"/>
      <c r="S191" s="924"/>
      <c r="T191" s="1112"/>
    </row>
    <row r="192" spans="1:22" s="921" customFormat="1" ht="15.75">
      <c r="A192" s="1073" t="s">
        <v>208</v>
      </c>
      <c r="B192" s="1090" t="s">
        <v>348</v>
      </c>
      <c r="C192" s="1092"/>
      <c r="D192" s="928">
        <v>4</v>
      </c>
      <c r="E192" s="928"/>
      <c r="F192" s="1124"/>
      <c r="G192" s="1105">
        <v>2.5</v>
      </c>
      <c r="H192" s="1080">
        <f t="shared" si="17"/>
        <v>75</v>
      </c>
      <c r="I192" s="1103">
        <v>30</v>
      </c>
      <c r="J192" s="928">
        <v>15</v>
      </c>
      <c r="K192" s="928"/>
      <c r="L192" s="928">
        <v>15</v>
      </c>
      <c r="M192" s="1100">
        <f>H192-I192</f>
        <v>45</v>
      </c>
      <c r="N192" s="1101"/>
      <c r="O192" s="928"/>
      <c r="P192" s="928"/>
      <c r="Q192" s="1100"/>
      <c r="R192" s="1101">
        <v>2</v>
      </c>
      <c r="S192" s="924"/>
      <c r="T192" s="1112"/>
      <c r="V192" s="921">
        <v>2</v>
      </c>
    </row>
    <row r="193" spans="1:20" s="921" customFormat="1" ht="15.75">
      <c r="A193" s="1073"/>
      <c r="B193" s="1090" t="s">
        <v>345</v>
      </c>
      <c r="C193" s="1092"/>
      <c r="D193" s="928">
        <v>4</v>
      </c>
      <c r="E193" s="928"/>
      <c r="F193" s="1124"/>
      <c r="G193" s="1105">
        <v>1</v>
      </c>
      <c r="H193" s="1080">
        <v>30</v>
      </c>
      <c r="I193" s="1103">
        <v>15</v>
      </c>
      <c r="J193" s="928">
        <v>8</v>
      </c>
      <c r="K193" s="928"/>
      <c r="L193" s="928">
        <v>7</v>
      </c>
      <c r="M193" s="1100">
        <f>H193-I193</f>
        <v>15</v>
      </c>
      <c r="N193" s="1101"/>
      <c r="O193" s="928"/>
      <c r="P193" s="928"/>
      <c r="Q193" s="1100"/>
      <c r="R193" s="1101">
        <v>1</v>
      </c>
      <c r="S193" s="924"/>
      <c r="T193" s="1112"/>
    </row>
    <row r="194" spans="1:20" s="921" customFormat="1" ht="15.75">
      <c r="A194" s="1073"/>
      <c r="B194" s="1090" t="s">
        <v>345</v>
      </c>
      <c r="C194" s="1092"/>
      <c r="D194" s="928"/>
      <c r="E194" s="928"/>
      <c r="F194" s="1124"/>
      <c r="G194" s="1105">
        <v>0.5</v>
      </c>
      <c r="H194" s="1080">
        <v>15</v>
      </c>
      <c r="I194" s="1103">
        <v>8</v>
      </c>
      <c r="J194" s="928"/>
      <c r="K194" s="928"/>
      <c r="L194" s="928">
        <v>8</v>
      </c>
      <c r="M194" s="1100">
        <f>H194-I194</f>
        <v>7</v>
      </c>
      <c r="N194" s="1101"/>
      <c r="O194" s="928"/>
      <c r="P194" s="928"/>
      <c r="Q194" s="1100"/>
      <c r="R194" s="1101"/>
      <c r="S194" s="924">
        <v>1</v>
      </c>
      <c r="T194" s="1112"/>
    </row>
    <row r="195" spans="1:20" s="921" customFormat="1" ht="15.75">
      <c r="A195" s="1073"/>
      <c r="B195" s="1090" t="s">
        <v>345</v>
      </c>
      <c r="C195" s="1092"/>
      <c r="D195" s="928">
        <v>6</v>
      </c>
      <c r="E195" s="928"/>
      <c r="F195" s="1124"/>
      <c r="G195" s="1105">
        <v>1</v>
      </c>
      <c r="H195" s="1080">
        <v>30</v>
      </c>
      <c r="I195" s="1103">
        <v>24</v>
      </c>
      <c r="J195" s="928">
        <v>16</v>
      </c>
      <c r="K195" s="928"/>
      <c r="L195" s="928">
        <v>8</v>
      </c>
      <c r="M195" s="1100">
        <f>H195-I195</f>
        <v>6</v>
      </c>
      <c r="N195" s="1101"/>
      <c r="O195" s="928"/>
      <c r="P195" s="928"/>
      <c r="Q195" s="1100"/>
      <c r="R195" s="1101"/>
      <c r="S195" s="924"/>
      <c r="T195" s="1112">
        <v>3</v>
      </c>
    </row>
    <row r="196" spans="1:20" s="921" customFormat="1" ht="15.75">
      <c r="A196" s="1073"/>
      <c r="B196" s="1090"/>
      <c r="C196" s="1092"/>
      <c r="D196" s="928"/>
      <c r="E196" s="928"/>
      <c r="F196" s="1124"/>
      <c r="G196" s="1105"/>
      <c r="H196" s="1080"/>
      <c r="I196" s="1103"/>
      <c r="J196" s="928"/>
      <c r="K196" s="928"/>
      <c r="L196" s="928"/>
      <c r="M196" s="1100"/>
      <c r="N196" s="1101"/>
      <c r="O196" s="928"/>
      <c r="P196" s="928"/>
      <c r="Q196" s="1100"/>
      <c r="R196" s="1101"/>
      <c r="S196" s="924"/>
      <c r="T196" s="1112"/>
    </row>
    <row r="197" spans="1:20" s="921" customFormat="1" ht="31.5">
      <c r="A197" s="1073" t="s">
        <v>209</v>
      </c>
      <c r="B197" s="1111" t="s">
        <v>210</v>
      </c>
      <c r="C197" s="1092"/>
      <c r="D197" s="924"/>
      <c r="E197" s="924"/>
      <c r="F197" s="1102"/>
      <c r="G197" s="1107">
        <v>6</v>
      </c>
      <c r="H197" s="1080">
        <f t="shared" si="17"/>
        <v>180</v>
      </c>
      <c r="I197" s="1109"/>
      <c r="J197" s="924"/>
      <c r="K197" s="924"/>
      <c r="L197" s="924"/>
      <c r="M197" s="1095"/>
      <c r="N197" s="1092"/>
      <c r="O197" s="924"/>
      <c r="P197" s="924"/>
      <c r="Q197" s="1095"/>
      <c r="R197" s="1092"/>
      <c r="S197" s="924"/>
      <c r="T197" s="1112"/>
    </row>
    <row r="198" spans="1:20" s="921" customFormat="1" ht="15.75">
      <c r="A198" s="1073" t="s">
        <v>211</v>
      </c>
      <c r="B198" s="1089" t="s">
        <v>33</v>
      </c>
      <c r="C198" s="1092"/>
      <c r="D198" s="924"/>
      <c r="E198" s="924"/>
      <c r="F198" s="1102"/>
      <c r="G198" s="1107">
        <v>1</v>
      </c>
      <c r="H198" s="1080">
        <f t="shared" si="17"/>
        <v>30</v>
      </c>
      <c r="I198" s="1109"/>
      <c r="J198" s="924"/>
      <c r="K198" s="924"/>
      <c r="L198" s="924"/>
      <c r="M198" s="1095"/>
      <c r="N198" s="1092"/>
      <c r="O198" s="924"/>
      <c r="P198" s="924"/>
      <c r="Q198" s="1095"/>
      <c r="R198" s="1092"/>
      <c r="S198" s="924"/>
      <c r="T198" s="1112"/>
    </row>
    <row r="199" spans="1:22" s="921" customFormat="1" ht="15.75">
      <c r="A199" s="1073" t="s">
        <v>212</v>
      </c>
      <c r="B199" s="1090" t="s">
        <v>344</v>
      </c>
      <c r="C199" s="1092"/>
      <c r="D199" s="924">
        <v>4</v>
      </c>
      <c r="E199" s="924"/>
      <c r="F199" s="1102"/>
      <c r="G199" s="1105">
        <v>5</v>
      </c>
      <c r="H199" s="1080">
        <f t="shared" si="17"/>
        <v>150</v>
      </c>
      <c r="I199" s="1103">
        <f>J199+K199+L199</f>
        <v>60</v>
      </c>
      <c r="J199" s="928">
        <v>45</v>
      </c>
      <c r="K199" s="928">
        <v>8</v>
      </c>
      <c r="L199" s="928">
        <v>7</v>
      </c>
      <c r="M199" s="1100">
        <f>H199-I199</f>
        <v>90</v>
      </c>
      <c r="N199" s="1101"/>
      <c r="O199" s="928"/>
      <c r="P199" s="928"/>
      <c r="Q199" s="1100"/>
      <c r="R199" s="1101">
        <v>4</v>
      </c>
      <c r="S199" s="924"/>
      <c r="T199" s="1112"/>
      <c r="V199" s="921">
        <v>2</v>
      </c>
    </row>
    <row r="200" spans="1:20" s="921" customFormat="1" ht="15.75">
      <c r="A200" s="1073"/>
      <c r="B200" s="1090" t="s">
        <v>345</v>
      </c>
      <c r="C200" s="1092"/>
      <c r="D200" s="924">
        <v>4</v>
      </c>
      <c r="E200" s="924"/>
      <c r="F200" s="1102"/>
      <c r="G200" s="1105">
        <v>5</v>
      </c>
      <c r="H200" s="1080">
        <f t="shared" si="17"/>
        <v>150</v>
      </c>
      <c r="I200" s="1103">
        <v>45</v>
      </c>
      <c r="J200" s="928">
        <v>30</v>
      </c>
      <c r="K200" s="928">
        <v>8</v>
      </c>
      <c r="L200" s="928">
        <v>7</v>
      </c>
      <c r="M200" s="1100">
        <f>H200-I200</f>
        <v>105</v>
      </c>
      <c r="N200" s="1101"/>
      <c r="O200" s="928"/>
      <c r="P200" s="928"/>
      <c r="Q200" s="1100"/>
      <c r="R200" s="1101">
        <v>3</v>
      </c>
      <c r="S200" s="924"/>
      <c r="T200" s="1112"/>
    </row>
    <row r="201" spans="1:20" s="921" customFormat="1" ht="15.75">
      <c r="A201" s="1073"/>
      <c r="B201" s="1125" t="s">
        <v>255</v>
      </c>
      <c r="C201" s="1092"/>
      <c r="D201" s="924"/>
      <c r="E201" s="924"/>
      <c r="F201" s="1102"/>
      <c r="G201" s="1126">
        <v>3</v>
      </c>
      <c r="H201" s="1080">
        <f t="shared" si="17"/>
        <v>90</v>
      </c>
      <c r="I201" s="1103"/>
      <c r="J201" s="928"/>
      <c r="K201" s="928"/>
      <c r="L201" s="928"/>
      <c r="M201" s="1100"/>
      <c r="N201" s="1101"/>
      <c r="O201" s="928"/>
      <c r="P201" s="928"/>
      <c r="Q201" s="1100"/>
      <c r="R201" s="1101"/>
      <c r="S201" s="924"/>
      <c r="T201" s="1112"/>
    </row>
    <row r="202" spans="1:20" s="921" customFormat="1" ht="15.75">
      <c r="A202" s="1073"/>
      <c r="B202" s="1127" t="s">
        <v>33</v>
      </c>
      <c r="C202" s="1092"/>
      <c r="D202" s="924"/>
      <c r="E202" s="924"/>
      <c r="F202" s="1102"/>
      <c r="G202" s="1126">
        <v>0.5</v>
      </c>
      <c r="H202" s="1080">
        <f t="shared" si="17"/>
        <v>15</v>
      </c>
      <c r="I202" s="1103"/>
      <c r="J202" s="928"/>
      <c r="K202" s="928"/>
      <c r="L202" s="928"/>
      <c r="M202" s="1100"/>
      <c r="N202" s="1101"/>
      <c r="O202" s="928"/>
      <c r="P202" s="928"/>
      <c r="Q202" s="1100"/>
      <c r="R202" s="1101"/>
      <c r="S202" s="924"/>
      <c r="T202" s="1112"/>
    </row>
    <row r="203" spans="1:22" s="921" customFormat="1" ht="15.75">
      <c r="A203" s="1073"/>
      <c r="B203" s="1128" t="s">
        <v>348</v>
      </c>
      <c r="C203" s="1092"/>
      <c r="D203" s="924">
        <v>5</v>
      </c>
      <c r="E203" s="924"/>
      <c r="F203" s="1102"/>
      <c r="G203" s="1129">
        <v>2.5</v>
      </c>
      <c r="H203" s="1080">
        <f t="shared" si="17"/>
        <v>75</v>
      </c>
      <c r="I203" s="1130">
        <f>J203+L203</f>
        <v>27</v>
      </c>
      <c r="J203" s="966">
        <v>18</v>
      </c>
      <c r="K203" s="966"/>
      <c r="L203" s="966">
        <v>9</v>
      </c>
      <c r="M203" s="1131">
        <f>H203-I203</f>
        <v>48</v>
      </c>
      <c r="N203" s="1101"/>
      <c r="O203" s="928"/>
      <c r="P203" s="928"/>
      <c r="Q203" s="1100"/>
      <c r="R203" s="1101"/>
      <c r="S203" s="928">
        <v>3</v>
      </c>
      <c r="T203" s="1112"/>
      <c r="V203" s="921">
        <v>2</v>
      </c>
    </row>
    <row r="204" spans="1:20" s="921" customFormat="1" ht="15.75">
      <c r="A204" s="1073"/>
      <c r="B204" s="1090" t="s">
        <v>345</v>
      </c>
      <c r="C204" s="1092"/>
      <c r="D204" s="924">
        <v>4</v>
      </c>
      <c r="E204" s="924"/>
      <c r="F204" s="1102"/>
      <c r="G204" s="1129">
        <v>2.5</v>
      </c>
      <c r="H204" s="1080">
        <f t="shared" si="17"/>
        <v>75</v>
      </c>
      <c r="I204" s="1130">
        <f>J204+L204</f>
        <v>42</v>
      </c>
      <c r="J204" s="966">
        <v>28</v>
      </c>
      <c r="K204" s="966"/>
      <c r="L204" s="966">
        <v>14</v>
      </c>
      <c r="M204" s="1131">
        <f>H204-I204</f>
        <v>33</v>
      </c>
      <c r="N204" s="1101"/>
      <c r="O204" s="928"/>
      <c r="P204" s="928"/>
      <c r="Q204" s="1100"/>
      <c r="R204" s="1101">
        <v>3</v>
      </c>
      <c r="S204" s="928"/>
      <c r="T204" s="1112"/>
    </row>
    <row r="205" spans="1:20" s="921" customFormat="1" ht="15.75">
      <c r="A205" s="1073" t="s">
        <v>213</v>
      </c>
      <c r="B205" s="1091" t="s">
        <v>214</v>
      </c>
      <c r="C205" s="1092"/>
      <c r="D205" s="924"/>
      <c r="E205" s="924"/>
      <c r="F205" s="1093"/>
      <c r="G205" s="1107">
        <v>4.5</v>
      </c>
      <c r="H205" s="1080">
        <f t="shared" si="17"/>
        <v>135</v>
      </c>
      <c r="I205" s="1123"/>
      <c r="J205" s="940"/>
      <c r="K205" s="924"/>
      <c r="L205" s="924"/>
      <c r="M205" s="1095"/>
      <c r="N205" s="1092"/>
      <c r="O205" s="924"/>
      <c r="P205" s="924"/>
      <c r="Q205" s="1095"/>
      <c r="R205" s="1092"/>
      <c r="S205" s="924"/>
      <c r="T205" s="1112"/>
    </row>
    <row r="206" spans="1:22" s="921" customFormat="1" ht="15.75">
      <c r="A206" s="1073" t="s">
        <v>215</v>
      </c>
      <c r="B206" s="1132" t="s">
        <v>344</v>
      </c>
      <c r="C206" s="1133"/>
      <c r="D206" s="955"/>
      <c r="E206" s="955"/>
      <c r="F206" s="1134"/>
      <c r="G206" s="1105">
        <v>1</v>
      </c>
      <c r="H206" s="1080">
        <f t="shared" si="17"/>
        <v>30</v>
      </c>
      <c r="I206" s="1103">
        <f>J206+L206+K206</f>
        <v>18</v>
      </c>
      <c r="J206" s="928">
        <v>9</v>
      </c>
      <c r="K206" s="928">
        <v>9</v>
      </c>
      <c r="L206" s="928"/>
      <c r="M206" s="1131">
        <f>H206-I206</f>
        <v>12</v>
      </c>
      <c r="N206" s="1101"/>
      <c r="O206" s="928"/>
      <c r="P206" s="928"/>
      <c r="Q206" s="1100"/>
      <c r="R206" s="1101"/>
      <c r="S206" s="928">
        <v>2</v>
      </c>
      <c r="T206" s="1113"/>
      <c r="V206" s="921">
        <v>2</v>
      </c>
    </row>
    <row r="207" spans="1:22" s="921" customFormat="1" ht="15.75">
      <c r="A207" s="1073" t="s">
        <v>216</v>
      </c>
      <c r="B207" s="1132" t="s">
        <v>344</v>
      </c>
      <c r="C207" s="1092">
        <v>6</v>
      </c>
      <c r="D207" s="924"/>
      <c r="E207" s="924"/>
      <c r="F207" s="1102"/>
      <c r="G207" s="1105">
        <v>3.5</v>
      </c>
      <c r="H207" s="1080">
        <f t="shared" si="17"/>
        <v>105</v>
      </c>
      <c r="I207" s="1103">
        <f>J207+K207+L207</f>
        <v>40</v>
      </c>
      <c r="J207" s="928">
        <v>24</v>
      </c>
      <c r="K207" s="928"/>
      <c r="L207" s="928">
        <v>16</v>
      </c>
      <c r="M207" s="1100">
        <f>H207-I207</f>
        <v>65</v>
      </c>
      <c r="N207" s="1101"/>
      <c r="O207" s="928"/>
      <c r="P207" s="928"/>
      <c r="Q207" s="1100"/>
      <c r="R207" s="1101"/>
      <c r="S207" s="928"/>
      <c r="T207" s="1113">
        <v>5</v>
      </c>
      <c r="V207" s="921">
        <v>2</v>
      </c>
    </row>
    <row r="208" spans="1:20" s="921" customFormat="1" ht="15.75">
      <c r="A208" s="950"/>
      <c r="B208" s="1090" t="s">
        <v>345</v>
      </c>
      <c r="C208" s="924"/>
      <c r="D208" s="924">
        <v>4</v>
      </c>
      <c r="E208" s="924"/>
      <c r="F208" s="1135"/>
      <c r="G208" s="1105">
        <v>1</v>
      </c>
      <c r="H208" s="1080">
        <f t="shared" si="17"/>
        <v>30</v>
      </c>
      <c r="I208" s="928">
        <v>28</v>
      </c>
      <c r="J208" s="928">
        <v>14</v>
      </c>
      <c r="K208" s="928">
        <v>9</v>
      </c>
      <c r="L208" s="928"/>
      <c r="M208" s="928"/>
      <c r="N208" s="928"/>
      <c r="O208" s="928"/>
      <c r="P208" s="928"/>
      <c r="Q208" s="928"/>
      <c r="R208" s="928">
        <v>3</v>
      </c>
      <c r="S208" s="928"/>
      <c r="T208" s="928"/>
    </row>
    <row r="209" spans="1:20" s="921" customFormat="1" ht="15.75">
      <c r="A209" s="950"/>
      <c r="B209" s="1090" t="s">
        <v>345</v>
      </c>
      <c r="C209" s="924">
        <v>5</v>
      </c>
      <c r="D209" s="924"/>
      <c r="E209" s="924"/>
      <c r="F209" s="1135"/>
      <c r="G209" s="1105">
        <v>3.5</v>
      </c>
      <c r="H209" s="1080">
        <f t="shared" si="17"/>
        <v>105</v>
      </c>
      <c r="I209" s="928">
        <v>32</v>
      </c>
      <c r="J209" s="928">
        <v>24</v>
      </c>
      <c r="K209" s="928"/>
      <c r="L209" s="928">
        <v>8</v>
      </c>
      <c r="M209" s="1100">
        <f>H209-I209</f>
        <v>73</v>
      </c>
      <c r="N209" s="928"/>
      <c r="O209" s="928"/>
      <c r="P209" s="928"/>
      <c r="Q209" s="928"/>
      <c r="R209" s="928"/>
      <c r="S209" s="928">
        <v>4</v>
      </c>
      <c r="T209" s="928"/>
    </row>
    <row r="210" spans="1:20" s="921" customFormat="1" ht="31.5">
      <c r="A210" s="1073" t="s">
        <v>217</v>
      </c>
      <c r="B210" s="1136" t="s">
        <v>218</v>
      </c>
      <c r="C210" s="1137"/>
      <c r="D210" s="1138"/>
      <c r="E210" s="1138"/>
      <c r="F210" s="1139"/>
      <c r="G210" s="1140">
        <v>7.5</v>
      </c>
      <c r="H210" s="1080">
        <f t="shared" si="17"/>
        <v>225</v>
      </c>
      <c r="I210" s="1137"/>
      <c r="J210" s="1138"/>
      <c r="K210" s="1138"/>
      <c r="L210" s="1138"/>
      <c r="M210" s="1141"/>
      <c r="N210" s="1142"/>
      <c r="O210" s="1143"/>
      <c r="P210" s="1143"/>
      <c r="Q210" s="1144"/>
      <c r="R210" s="1145"/>
      <c r="S210" s="1138"/>
      <c r="T210" s="1146"/>
    </row>
    <row r="211" spans="1:20" s="921" customFormat="1" ht="15.75">
      <c r="A211" s="1073" t="s">
        <v>219</v>
      </c>
      <c r="B211" s="1147" t="s">
        <v>33</v>
      </c>
      <c r="C211" s="1109"/>
      <c r="D211" s="924"/>
      <c r="E211" s="924"/>
      <c r="F211" s="1102"/>
      <c r="G211" s="1148">
        <v>2.5</v>
      </c>
      <c r="H211" s="1080">
        <f t="shared" si="17"/>
        <v>75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924"/>
      <c r="T211" s="1149"/>
    </row>
    <row r="212" spans="1:22" s="921" customFormat="1" ht="15.75">
      <c r="A212" s="1073" t="s">
        <v>220</v>
      </c>
      <c r="B212" s="1150" t="s">
        <v>34</v>
      </c>
      <c r="C212" s="1151">
        <v>2</v>
      </c>
      <c r="D212" s="1143"/>
      <c r="E212" s="1143"/>
      <c r="F212" s="1078"/>
      <c r="G212" s="1152">
        <v>5</v>
      </c>
      <c r="H212" s="1080">
        <f t="shared" si="17"/>
        <v>150</v>
      </c>
      <c r="I212" s="1153">
        <v>54</v>
      </c>
      <c r="J212" s="1154">
        <v>36</v>
      </c>
      <c r="K212" s="1154">
        <v>18</v>
      </c>
      <c r="L212" s="1154"/>
      <c r="M212" s="1155">
        <f>H212-I212</f>
        <v>96</v>
      </c>
      <c r="N212" s="1101"/>
      <c r="O212" s="928">
        <v>6</v>
      </c>
      <c r="P212" s="924"/>
      <c r="Q212" s="1095"/>
      <c r="R212" s="1142"/>
      <c r="S212" s="1143"/>
      <c r="T212" s="1156"/>
      <c r="V212" s="921">
        <v>1</v>
      </c>
    </row>
    <row r="213" spans="1:20" s="921" customFormat="1" ht="31.5">
      <c r="A213" s="1073" t="s">
        <v>221</v>
      </c>
      <c r="B213" s="1157" t="s">
        <v>222</v>
      </c>
      <c r="C213" s="1109"/>
      <c r="D213" s="924"/>
      <c r="E213" s="924"/>
      <c r="F213" s="1102"/>
      <c r="G213" s="1148">
        <v>8</v>
      </c>
      <c r="H213" s="1080">
        <f t="shared" si="17"/>
        <v>240</v>
      </c>
      <c r="I213" s="1109"/>
      <c r="J213" s="924"/>
      <c r="K213" s="924"/>
      <c r="L213" s="924"/>
      <c r="M213" s="1095"/>
      <c r="N213" s="1092"/>
      <c r="O213" s="924"/>
      <c r="P213" s="924"/>
      <c r="Q213" s="1095"/>
      <c r="R213" s="1092"/>
      <c r="S213" s="1143"/>
      <c r="T213" s="1156"/>
    </row>
    <row r="214" spans="1:20" s="921" customFormat="1" ht="15.75">
      <c r="A214" s="1073" t="s">
        <v>223</v>
      </c>
      <c r="B214" s="1158" t="s">
        <v>33</v>
      </c>
      <c r="C214" s="1092"/>
      <c r="D214" s="924"/>
      <c r="E214" s="924"/>
      <c r="F214" s="1102"/>
      <c r="G214" s="1148">
        <v>3</v>
      </c>
      <c r="H214" s="1080">
        <f t="shared" si="17"/>
        <v>90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56"/>
    </row>
    <row r="215" spans="1:22" s="921" customFormat="1" ht="15.75">
      <c r="A215" s="1073" t="s">
        <v>224</v>
      </c>
      <c r="B215" s="1159" t="s">
        <v>34</v>
      </c>
      <c r="C215" s="1133">
        <v>3</v>
      </c>
      <c r="D215" s="1138"/>
      <c r="E215" s="1138"/>
      <c r="F215" s="1139"/>
      <c r="G215" s="1160">
        <v>5</v>
      </c>
      <c r="H215" s="1080">
        <f t="shared" si="17"/>
        <v>150</v>
      </c>
      <c r="I215" s="1161">
        <f>J215+K215</f>
        <v>54</v>
      </c>
      <c r="J215" s="1162">
        <v>36</v>
      </c>
      <c r="K215" s="1162">
        <v>18</v>
      </c>
      <c r="L215" s="1162"/>
      <c r="M215" s="1163">
        <f>H215-I215</f>
        <v>96</v>
      </c>
      <c r="N215" s="1101"/>
      <c r="O215" s="928"/>
      <c r="P215" s="928">
        <v>6</v>
      </c>
      <c r="Q215" s="1100">
        <v>6</v>
      </c>
      <c r="R215" s="1142"/>
      <c r="S215" s="1143"/>
      <c r="T215" s="1156"/>
      <c r="V215" s="921">
        <v>1</v>
      </c>
    </row>
    <row r="216" spans="1:20" s="921" customFormat="1" ht="31.5">
      <c r="A216" s="1073" t="s">
        <v>225</v>
      </c>
      <c r="B216" s="1164" t="s">
        <v>226</v>
      </c>
      <c r="C216" s="1109"/>
      <c r="D216" s="924"/>
      <c r="E216" s="924"/>
      <c r="F216" s="1102"/>
      <c r="G216" s="1107">
        <v>9</v>
      </c>
      <c r="H216" s="1080">
        <f t="shared" si="17"/>
        <v>270</v>
      </c>
      <c r="I216" s="1109"/>
      <c r="J216" s="924"/>
      <c r="K216" s="924"/>
      <c r="L216" s="924"/>
      <c r="M216" s="1095"/>
      <c r="N216" s="1092"/>
      <c r="O216" s="924"/>
      <c r="P216" s="924"/>
      <c r="Q216" s="1095"/>
      <c r="R216" s="1142"/>
      <c r="S216" s="1143"/>
      <c r="T216" s="1165"/>
    </row>
    <row r="217" spans="1:20" s="921" customFormat="1" ht="15.75" hidden="1">
      <c r="A217" s="1073"/>
      <c r="B217" s="1147"/>
      <c r="C217" s="1109"/>
      <c r="D217" s="924"/>
      <c r="E217" s="924"/>
      <c r="F217" s="1102"/>
      <c r="G217" s="1107"/>
      <c r="H217" s="1080"/>
      <c r="I217" s="1109"/>
      <c r="J217" s="924"/>
      <c r="K217" s="924"/>
      <c r="L217" s="924"/>
      <c r="M217" s="1095"/>
      <c r="N217" s="1092"/>
      <c r="O217" s="924"/>
      <c r="P217" s="924"/>
      <c r="Q217" s="1095"/>
      <c r="R217" s="1142"/>
      <c r="S217" s="1143"/>
      <c r="T217" s="1165"/>
    </row>
    <row r="218" spans="1:22" s="921" customFormat="1" ht="31.5">
      <c r="A218" s="1073" t="s">
        <v>227</v>
      </c>
      <c r="B218" s="1166" t="s">
        <v>352</v>
      </c>
      <c r="C218" s="1109"/>
      <c r="D218" s="924"/>
      <c r="E218" s="924"/>
      <c r="F218" s="1102"/>
      <c r="G218" s="1105">
        <v>2</v>
      </c>
      <c r="H218" s="1080">
        <f t="shared" si="17"/>
        <v>60</v>
      </c>
      <c r="I218" s="1103">
        <f>J218+K218</f>
        <v>36</v>
      </c>
      <c r="J218" s="928">
        <v>27</v>
      </c>
      <c r="K218" s="928">
        <v>9</v>
      </c>
      <c r="L218" s="928"/>
      <c r="M218" s="1100">
        <f>H218-I218</f>
        <v>24</v>
      </c>
      <c r="N218" s="1101"/>
      <c r="O218" s="928">
        <v>4</v>
      </c>
      <c r="P218" s="928"/>
      <c r="Q218" s="1100"/>
      <c r="R218" s="1167"/>
      <c r="S218" s="1143"/>
      <c r="T218" s="1165"/>
      <c r="V218" s="921">
        <v>1</v>
      </c>
    </row>
    <row r="219" spans="1:22" s="921" customFormat="1" ht="31.5">
      <c r="A219" s="1073" t="s">
        <v>229</v>
      </c>
      <c r="B219" s="1166" t="s">
        <v>352</v>
      </c>
      <c r="C219" s="1109"/>
      <c r="D219" s="924">
        <v>3</v>
      </c>
      <c r="E219" s="924"/>
      <c r="F219" s="1102"/>
      <c r="G219" s="1105">
        <v>2</v>
      </c>
      <c r="H219" s="1080">
        <f t="shared" si="17"/>
        <v>60</v>
      </c>
      <c r="I219" s="1103">
        <f>J219+K219</f>
        <v>36</v>
      </c>
      <c r="J219" s="928">
        <v>27</v>
      </c>
      <c r="K219" s="928">
        <v>9</v>
      </c>
      <c r="L219" s="928"/>
      <c r="M219" s="1100">
        <f>H219-I219</f>
        <v>24</v>
      </c>
      <c r="N219" s="1101"/>
      <c r="O219" s="928"/>
      <c r="P219" s="928">
        <v>4</v>
      </c>
      <c r="Q219" s="1100">
        <v>4</v>
      </c>
      <c r="R219" s="1167"/>
      <c r="S219" s="1143"/>
      <c r="T219" s="1165"/>
      <c r="V219" s="921">
        <v>1</v>
      </c>
    </row>
    <row r="220" spans="1:22" s="921" customFormat="1" ht="31.5">
      <c r="A220" s="1073" t="s">
        <v>230</v>
      </c>
      <c r="B220" s="1166" t="s">
        <v>352</v>
      </c>
      <c r="C220" s="1109">
        <v>4</v>
      </c>
      <c r="D220" s="924"/>
      <c r="E220" s="924"/>
      <c r="F220" s="1102"/>
      <c r="G220" s="1105">
        <v>5</v>
      </c>
      <c r="H220" s="1080">
        <f aca="true" t="shared" si="18" ref="H220:H231">G220*30</f>
        <v>150</v>
      </c>
      <c r="I220" s="1103">
        <f>J220+K220+L220</f>
        <v>60</v>
      </c>
      <c r="J220" s="928">
        <v>30</v>
      </c>
      <c r="K220" s="928">
        <v>15</v>
      </c>
      <c r="L220" s="928">
        <v>15</v>
      </c>
      <c r="M220" s="1100">
        <f>H220-I220</f>
        <v>90</v>
      </c>
      <c r="N220" s="1101"/>
      <c r="O220" s="928"/>
      <c r="P220" s="928"/>
      <c r="Q220" s="1100"/>
      <c r="R220" s="1167">
        <v>4</v>
      </c>
      <c r="S220" s="1143"/>
      <c r="T220" s="1165"/>
      <c r="V220" s="921">
        <v>2</v>
      </c>
    </row>
    <row r="221" spans="1:20" s="921" customFormat="1" ht="31.5">
      <c r="A221" s="1073"/>
      <c r="B221" s="1166" t="s">
        <v>353</v>
      </c>
      <c r="C221" s="1109">
        <v>4</v>
      </c>
      <c r="D221" s="924"/>
      <c r="E221" s="924"/>
      <c r="F221" s="1102"/>
      <c r="G221" s="1105">
        <v>5</v>
      </c>
      <c r="H221" s="1080">
        <f t="shared" si="18"/>
        <v>150</v>
      </c>
      <c r="I221" s="1103">
        <v>28</v>
      </c>
      <c r="J221" s="928">
        <v>14</v>
      </c>
      <c r="K221" s="928">
        <v>8</v>
      </c>
      <c r="L221" s="928">
        <v>6</v>
      </c>
      <c r="M221" s="1100">
        <f>H221-I221</f>
        <v>122</v>
      </c>
      <c r="N221" s="1101"/>
      <c r="O221" s="928"/>
      <c r="P221" s="928"/>
      <c r="Q221" s="1100"/>
      <c r="R221" s="1167">
        <v>2</v>
      </c>
      <c r="S221" s="1143"/>
      <c r="T221" s="1165"/>
    </row>
    <row r="222" spans="1:20" s="921" customFormat="1" ht="31.5">
      <c r="A222" s="1073" t="s">
        <v>232</v>
      </c>
      <c r="B222" s="1164" t="s">
        <v>233</v>
      </c>
      <c r="C222" s="1109"/>
      <c r="D222" s="924"/>
      <c r="E222" s="924"/>
      <c r="F222" s="1102"/>
      <c r="G222" s="1107">
        <f>G223+G224+G225+G226</f>
        <v>8.5</v>
      </c>
      <c r="H222" s="1080">
        <f t="shared" si="18"/>
        <v>255</v>
      </c>
      <c r="I222" s="1109"/>
      <c r="J222" s="924"/>
      <c r="K222" s="924"/>
      <c r="L222" s="924"/>
      <c r="M222" s="1095"/>
      <c r="N222" s="1092"/>
      <c r="O222" s="924"/>
      <c r="P222" s="924"/>
      <c r="Q222" s="1095"/>
      <c r="R222" s="1142"/>
      <c r="S222" s="1143"/>
      <c r="T222" s="1156"/>
    </row>
    <row r="223" spans="1:20" s="921" customFormat="1" ht="15.75">
      <c r="A223" s="1073" t="s">
        <v>234</v>
      </c>
      <c r="B223" s="1147" t="s">
        <v>33</v>
      </c>
      <c r="C223" s="1109"/>
      <c r="D223" s="924"/>
      <c r="E223" s="924"/>
      <c r="F223" s="1102"/>
      <c r="G223" s="1107">
        <v>2.5</v>
      </c>
      <c r="H223" s="1080">
        <f t="shared" si="18"/>
        <v>75</v>
      </c>
      <c r="I223" s="1109"/>
      <c r="J223" s="924"/>
      <c r="K223" s="924"/>
      <c r="L223" s="924"/>
      <c r="M223" s="1095"/>
      <c r="N223" s="1092"/>
      <c r="O223" s="924"/>
      <c r="P223" s="924"/>
      <c r="Q223" s="1095"/>
      <c r="R223" s="1142"/>
      <c r="S223" s="1143"/>
      <c r="T223" s="1156"/>
    </row>
    <row r="224" spans="1:22" s="921" customFormat="1" ht="15.75">
      <c r="A224" s="1073" t="s">
        <v>235</v>
      </c>
      <c r="B224" s="1166" t="s">
        <v>34</v>
      </c>
      <c r="C224" s="1109"/>
      <c r="D224" s="924"/>
      <c r="E224" s="924"/>
      <c r="F224" s="1102"/>
      <c r="G224" s="1105">
        <v>3</v>
      </c>
      <c r="H224" s="1080">
        <f t="shared" si="18"/>
        <v>90</v>
      </c>
      <c r="I224" s="1103">
        <f>K224+J224</f>
        <v>36</v>
      </c>
      <c r="J224" s="928">
        <v>27</v>
      </c>
      <c r="K224" s="928">
        <v>9</v>
      </c>
      <c r="L224" s="928"/>
      <c r="M224" s="1106">
        <f>H224-I224</f>
        <v>54</v>
      </c>
      <c r="N224" s="1101"/>
      <c r="O224" s="928">
        <v>4</v>
      </c>
      <c r="P224" s="928"/>
      <c r="Q224" s="1095"/>
      <c r="R224" s="1142"/>
      <c r="S224" s="1143"/>
      <c r="T224" s="1156"/>
      <c r="V224" s="921">
        <v>1</v>
      </c>
    </row>
    <row r="225" spans="1:22" s="921" customFormat="1" ht="15.75">
      <c r="A225" s="1073" t="s">
        <v>236</v>
      </c>
      <c r="B225" s="1166" t="s">
        <v>34</v>
      </c>
      <c r="C225" s="1109">
        <v>3</v>
      </c>
      <c r="D225" s="924"/>
      <c r="E225" s="924"/>
      <c r="F225" s="1102"/>
      <c r="G225" s="1105">
        <v>2</v>
      </c>
      <c r="H225" s="1080">
        <f t="shared" si="18"/>
        <v>60</v>
      </c>
      <c r="I225" s="1103">
        <v>27</v>
      </c>
      <c r="J225" s="928">
        <v>18</v>
      </c>
      <c r="K225" s="928"/>
      <c r="L225" s="928">
        <v>9</v>
      </c>
      <c r="M225" s="1106">
        <f>H225-I225</f>
        <v>33</v>
      </c>
      <c r="N225" s="1101"/>
      <c r="O225" s="928"/>
      <c r="P225" s="928">
        <v>3</v>
      </c>
      <c r="Q225" s="1100">
        <v>3</v>
      </c>
      <c r="R225" s="1142"/>
      <c r="S225" s="1143"/>
      <c r="T225" s="1156"/>
      <c r="V225" s="921">
        <v>1</v>
      </c>
    </row>
    <row r="226" spans="1:22" s="921" customFormat="1" ht="31.5">
      <c r="A226" s="1073" t="s">
        <v>237</v>
      </c>
      <c r="B226" s="1164" t="s">
        <v>249</v>
      </c>
      <c r="C226" s="1109"/>
      <c r="D226" s="924"/>
      <c r="E226" s="924"/>
      <c r="F226" s="1093">
        <v>3</v>
      </c>
      <c r="G226" s="1105">
        <v>1</v>
      </c>
      <c r="H226" s="1080">
        <f t="shared" si="18"/>
        <v>30</v>
      </c>
      <c r="I226" s="1103">
        <v>10</v>
      </c>
      <c r="J226" s="928"/>
      <c r="K226" s="928"/>
      <c r="L226" s="928">
        <v>10</v>
      </c>
      <c r="M226" s="1106">
        <f>H226-I226</f>
        <v>20</v>
      </c>
      <c r="N226" s="1101"/>
      <c r="O226" s="928"/>
      <c r="P226" s="928">
        <v>1</v>
      </c>
      <c r="Q226" s="1100">
        <v>1</v>
      </c>
      <c r="R226" s="1092"/>
      <c r="S226" s="924"/>
      <c r="T226" s="1112"/>
      <c r="V226" s="921">
        <v>1</v>
      </c>
    </row>
    <row r="227" spans="1:20" s="921" customFormat="1" ht="31.5">
      <c r="A227" s="1073" t="s">
        <v>238</v>
      </c>
      <c r="B227" s="1164" t="s">
        <v>239</v>
      </c>
      <c r="C227" s="1103"/>
      <c r="D227" s="928"/>
      <c r="E227" s="928"/>
      <c r="F227" s="1124"/>
      <c r="G227" s="1107">
        <f>G228+G229+G231</f>
        <v>11</v>
      </c>
      <c r="H227" s="1080">
        <f t="shared" si="18"/>
        <v>330</v>
      </c>
      <c r="I227" s="1103"/>
      <c r="J227" s="928"/>
      <c r="K227" s="928"/>
      <c r="L227" s="928"/>
      <c r="M227" s="1100"/>
      <c r="N227" s="1101"/>
      <c r="O227" s="949"/>
      <c r="P227" s="949"/>
      <c r="Q227" s="1168"/>
      <c r="R227" s="1169"/>
      <c r="S227" s="949"/>
      <c r="T227" s="1112"/>
    </row>
    <row r="228" spans="1:20" s="921" customFormat="1" ht="15.75">
      <c r="A228" s="1073" t="s">
        <v>240</v>
      </c>
      <c r="B228" s="1147" t="s">
        <v>33</v>
      </c>
      <c r="C228" s="1103"/>
      <c r="D228" s="928"/>
      <c r="E228" s="928"/>
      <c r="F228" s="1124"/>
      <c r="G228" s="1107">
        <v>3</v>
      </c>
      <c r="H228" s="1080">
        <f t="shared" si="18"/>
        <v>90</v>
      </c>
      <c r="I228" s="1103"/>
      <c r="J228" s="928"/>
      <c r="K228" s="928"/>
      <c r="L228" s="928"/>
      <c r="M228" s="1100"/>
      <c r="N228" s="1101"/>
      <c r="O228" s="949"/>
      <c r="P228" s="949"/>
      <c r="Q228" s="1168"/>
      <c r="R228" s="1169"/>
      <c r="S228" s="949"/>
      <c r="T228" s="1112"/>
    </row>
    <row r="229" spans="1:22" s="921" customFormat="1" ht="16.5" customHeight="1">
      <c r="A229" s="1073" t="s">
        <v>241</v>
      </c>
      <c r="B229" s="1166" t="s">
        <v>344</v>
      </c>
      <c r="C229" s="1109">
        <v>4</v>
      </c>
      <c r="D229" s="928"/>
      <c r="E229" s="928"/>
      <c r="F229" s="1124"/>
      <c r="G229" s="1105">
        <v>7</v>
      </c>
      <c r="H229" s="1080">
        <f t="shared" si="18"/>
        <v>210</v>
      </c>
      <c r="I229" s="1103">
        <f>J229+K229+L229</f>
        <v>75</v>
      </c>
      <c r="J229" s="928">
        <v>45</v>
      </c>
      <c r="K229" s="928">
        <v>15</v>
      </c>
      <c r="L229" s="928">
        <v>15</v>
      </c>
      <c r="M229" s="1100">
        <f>H229-I229</f>
        <v>135</v>
      </c>
      <c r="N229" s="1101"/>
      <c r="O229" s="928"/>
      <c r="P229" s="928"/>
      <c r="Q229" s="1100"/>
      <c r="R229" s="1101">
        <v>5</v>
      </c>
      <c r="S229" s="928"/>
      <c r="T229" s="1149"/>
      <c r="V229" s="921">
        <v>2</v>
      </c>
    </row>
    <row r="230" spans="1:20" s="921" customFormat="1" ht="16.5" customHeight="1">
      <c r="A230" s="1170"/>
      <c r="B230" s="939" t="s">
        <v>345</v>
      </c>
      <c r="C230" s="1171">
        <v>4</v>
      </c>
      <c r="D230" s="966"/>
      <c r="E230" s="966"/>
      <c r="F230" s="1172"/>
      <c r="G230" s="1173">
        <v>7</v>
      </c>
      <c r="H230" s="1080">
        <f t="shared" si="18"/>
        <v>210</v>
      </c>
      <c r="I230" s="1103">
        <f>J230+K230+L230</f>
        <v>42</v>
      </c>
      <c r="J230" s="966">
        <v>28</v>
      </c>
      <c r="K230" s="966">
        <v>8</v>
      </c>
      <c r="L230" s="966">
        <v>6</v>
      </c>
      <c r="M230" s="1100">
        <f>H230-I230</f>
        <v>168</v>
      </c>
      <c r="N230" s="1174"/>
      <c r="O230" s="966"/>
      <c r="P230" s="966"/>
      <c r="Q230" s="1131"/>
      <c r="R230" s="1174">
        <v>3</v>
      </c>
      <c r="S230" s="966"/>
      <c r="T230" s="1175"/>
    </row>
    <row r="231" spans="1:22" s="921" customFormat="1" ht="16.5" customHeight="1" thickBot="1">
      <c r="A231" s="1170" t="s">
        <v>242</v>
      </c>
      <c r="B231" s="1176" t="s">
        <v>243</v>
      </c>
      <c r="C231" s="1130"/>
      <c r="D231" s="966"/>
      <c r="E231" s="966"/>
      <c r="F231" s="1177">
        <v>5</v>
      </c>
      <c r="G231" s="1173">
        <v>1</v>
      </c>
      <c r="H231" s="1080">
        <f t="shared" si="18"/>
        <v>30</v>
      </c>
      <c r="I231" s="1130">
        <v>10</v>
      </c>
      <c r="J231" s="966"/>
      <c r="K231" s="966"/>
      <c r="L231" s="966">
        <v>10</v>
      </c>
      <c r="M231" s="1131">
        <f>H231-I231</f>
        <v>20</v>
      </c>
      <c r="N231" s="1178"/>
      <c r="O231" s="1179"/>
      <c r="P231" s="1179"/>
      <c r="Q231" s="1180"/>
      <c r="R231" s="1174"/>
      <c r="S231" s="966">
        <v>1</v>
      </c>
      <c r="T231" s="1175"/>
      <c r="V231" s="921">
        <v>2</v>
      </c>
    </row>
    <row r="232" spans="1:22" s="921" customFormat="1" ht="16.5" customHeight="1" thickBot="1">
      <c r="A232" s="2252" t="s">
        <v>252</v>
      </c>
      <c r="B232" s="2253"/>
      <c r="C232" s="2253"/>
      <c r="D232" s="2253"/>
      <c r="E232" s="2253"/>
      <c r="F232" s="2253"/>
      <c r="G232" s="1181">
        <f>G156+G162+G167+G171+G175+G182+G183+G190+G197+G201+G205+G210+G213+G216+G222+G227</f>
        <v>97</v>
      </c>
      <c r="H232" s="1181">
        <f>H156+H162+H167+H171+H175+H182+H183+H190+H197+H201+H205+H210+H213+H216+H222+H227</f>
        <v>2910</v>
      </c>
      <c r="I232" s="1181"/>
      <c r="J232" s="1181"/>
      <c r="K232" s="1181"/>
      <c r="L232" s="1181"/>
      <c r="M232" s="1181"/>
      <c r="N232" s="1182"/>
      <c r="O232" s="1183"/>
      <c r="P232" s="1184"/>
      <c r="Q232" s="1185"/>
      <c r="R232" s="1183"/>
      <c r="S232" s="1183"/>
      <c r="T232" s="1186"/>
      <c r="V232" s="921">
        <f>30*G232</f>
        <v>2910</v>
      </c>
    </row>
    <row r="233" spans="1:22" s="921" customFormat="1" ht="16.5" customHeight="1" thickBot="1">
      <c r="A233" s="2320" t="s">
        <v>244</v>
      </c>
      <c r="B233" s="2321"/>
      <c r="C233" s="2321"/>
      <c r="D233" s="2321"/>
      <c r="E233" s="2321"/>
      <c r="F233" s="2321"/>
      <c r="G233" s="1187">
        <f>G157+G168+G172+G184+G191+G198+G202+G211+G214+G223+G228</f>
        <v>19.5</v>
      </c>
      <c r="H233" s="1187">
        <f>H157+H168+H172+H184+H191+H198+H202+H211+H214+H223+H228</f>
        <v>585</v>
      </c>
      <c r="I233" s="1187">
        <f>I168+I172+I176+I184+I191+I198+I211+I214+I223+I228+I202</f>
        <v>0</v>
      </c>
      <c r="J233" s="1187">
        <f>J168+J172+J176+J184+J191+J198+J211+J214+J223+J228+J202</f>
        <v>0</v>
      </c>
      <c r="K233" s="1187">
        <f>K168+K172+K176+K184+K191+K198+K211+K214+K223+K228+K202</f>
        <v>0</v>
      </c>
      <c r="L233" s="1187">
        <f>L168+L172+L176+L184+L191+L198+L211+L214+L223+L228+L202</f>
        <v>0</v>
      </c>
      <c r="M233" s="1187">
        <f>M168+M172+M176+M184+M191+M198+M211+M214+M223+M228+M202</f>
        <v>0</v>
      </c>
      <c r="N233" s="1188"/>
      <c r="O233" s="955"/>
      <c r="P233" s="1171"/>
      <c r="Q233" s="1189"/>
      <c r="R233" s="955"/>
      <c r="S233" s="955"/>
      <c r="T233" s="1175"/>
      <c r="V233" s="921">
        <f>30*G233</f>
        <v>585</v>
      </c>
    </row>
    <row r="234" spans="1:24" ht="16.5" customHeight="1" thickBot="1">
      <c r="A234" s="1985" t="s">
        <v>253</v>
      </c>
      <c r="B234" s="1986"/>
      <c r="C234" s="1986"/>
      <c r="D234" s="1986"/>
      <c r="E234" s="1986"/>
      <c r="F234" s="1986"/>
      <c r="G234" s="1269">
        <f>G158+G163+G164+G169+G173+G174+G178+G179+G182+G186+G187+G189+G192+G199+G203+G206+G207+G212+G215+G218+G219+G220+G224+G225+G226+G229+G231</f>
        <v>77.5</v>
      </c>
      <c r="H234" s="230">
        <f>H158+H163+H164+H169+H173+H174+H178+H179+H182+H186+H187+H189+H192+H199+H203+H206+H207+H212+H215+H218+H219+H220+H224+H225+H226+H229+H231</f>
        <v>2325</v>
      </c>
      <c r="I234" s="230">
        <f>I158+I163+I164+I169+I173+I174+I178+I179+I182+I186+I187+I189+I192+I199+I203+I206+I207+I212+I215+I218+I219+I220+I224+I225+I226+I229+I231</f>
        <v>918</v>
      </c>
      <c r="J234" s="230">
        <f aca="true" t="shared" si="19" ref="J234:T234">J158+J163+J164+J169+J173+J174+J178+J179+J182+J186+J187+J189+J192+J199+J203+J206+J207+J212+J215+J218+J219+J220+J224+J225+J226+J229+J231</f>
        <v>559</v>
      </c>
      <c r="K234" s="230">
        <f t="shared" si="19"/>
        <v>217</v>
      </c>
      <c r="L234" s="230">
        <f t="shared" si="19"/>
        <v>142</v>
      </c>
      <c r="M234" s="230">
        <f t="shared" si="19"/>
        <v>1407</v>
      </c>
      <c r="N234" s="230">
        <f t="shared" si="19"/>
        <v>0</v>
      </c>
      <c r="O234" s="230">
        <f>O158+O163+O164+O169+O173+O174+O178+O179+O182+O186+O187+O189+O192+O199+O203+O206+O207+O212+O215+O218+O219+O220+O224+O225+O226+O229+O231</f>
        <v>14</v>
      </c>
      <c r="P234" s="230">
        <f t="shared" si="19"/>
        <v>14</v>
      </c>
      <c r="Q234" s="230">
        <f t="shared" si="19"/>
        <v>14</v>
      </c>
      <c r="R234" s="230">
        <f>R158+R163+R164+R169+R173+R174+R178+R179+R182+R186+R187+R189+R192+R199+R203+R206+R207+R212+R215+R218+R219+R220+R224+R225+R226+R229+R231</f>
        <v>24</v>
      </c>
      <c r="S234" s="230">
        <f t="shared" si="19"/>
        <v>21</v>
      </c>
      <c r="T234" s="230">
        <f t="shared" si="19"/>
        <v>14</v>
      </c>
      <c r="V234" s="921">
        <f>30*G234</f>
        <v>2325</v>
      </c>
      <c r="W234" s="1190">
        <f>SUM(S156:S231)-S161-S165-S166-S170-S180-S181-S188-S193-S194-S195-S200-S204-S208-S209-S221-S230</f>
        <v>21</v>
      </c>
      <c r="X234" s="1190">
        <f>SUM(T156:T231)-T161-T165-T166-T170-T180-T181-T188-T193-T194-T195-T200-T204-T208-T209-T221-T230</f>
        <v>14</v>
      </c>
    </row>
    <row r="235" spans="1:20" ht="16.5" customHeight="1" thickBot="1">
      <c r="A235" s="1961" t="s">
        <v>263</v>
      </c>
      <c r="B235" s="1962"/>
      <c r="C235" s="1962"/>
      <c r="D235" s="1962"/>
      <c r="E235" s="1962"/>
      <c r="F235" s="1962"/>
      <c r="G235" s="1963"/>
      <c r="H235" s="1963"/>
      <c r="I235" s="1962"/>
      <c r="J235" s="1962"/>
      <c r="K235" s="1962"/>
      <c r="L235" s="1962"/>
      <c r="M235" s="1962"/>
      <c r="N235" s="1962"/>
      <c r="O235" s="1962"/>
      <c r="P235" s="1962"/>
      <c r="Q235" s="1962"/>
      <c r="R235" s="1962"/>
      <c r="S235" s="1962"/>
      <c r="T235" s="1964"/>
    </row>
    <row r="236" spans="1:22" ht="16.5" customHeight="1">
      <c r="A236" s="200"/>
      <c r="B236" s="310" t="s">
        <v>245</v>
      </c>
      <c r="C236" s="311"/>
      <c r="D236" s="311"/>
      <c r="E236" s="311"/>
      <c r="F236" s="312"/>
      <c r="G236" s="1289">
        <v>4</v>
      </c>
      <c r="H236" s="314">
        <f>G236*30</f>
        <v>120</v>
      </c>
      <c r="I236" s="285"/>
      <c r="J236" s="56"/>
      <c r="K236" s="56"/>
      <c r="L236" s="56"/>
      <c r="M236" s="284"/>
      <c r="N236" s="542"/>
      <c r="O236" s="543"/>
      <c r="P236" s="543"/>
      <c r="Q236" s="534"/>
      <c r="R236" s="544"/>
      <c r="S236" s="462"/>
      <c r="T236" s="534"/>
      <c r="V236" s="754"/>
    </row>
    <row r="237" spans="1:22" ht="16.5" customHeight="1">
      <c r="A237" s="201"/>
      <c r="B237" s="315" t="s">
        <v>33</v>
      </c>
      <c r="C237" s="316"/>
      <c r="D237" s="317"/>
      <c r="E237" s="317"/>
      <c r="F237" s="318"/>
      <c r="G237" s="1290">
        <v>4</v>
      </c>
      <c r="H237" s="320">
        <f aca="true" t="shared" si="20" ref="H237:H242">G237*30</f>
        <v>120</v>
      </c>
      <c r="I237" s="120"/>
      <c r="J237" s="187"/>
      <c r="K237" s="187"/>
      <c r="L237" s="187"/>
      <c r="M237" s="117"/>
      <c r="N237" s="545"/>
      <c r="O237" s="390"/>
      <c r="P237" s="390"/>
      <c r="Q237" s="546"/>
      <c r="R237" s="547"/>
      <c r="S237" s="548"/>
      <c r="T237" s="546"/>
      <c r="V237" s="754"/>
    </row>
    <row r="238" spans="1:22" ht="16.5" customHeight="1">
      <c r="A238" s="202"/>
      <c r="B238" s="321" t="s">
        <v>246</v>
      </c>
      <c r="C238" s="322"/>
      <c r="D238" s="16"/>
      <c r="E238" s="16"/>
      <c r="F238" s="323"/>
      <c r="G238" s="1291">
        <v>8</v>
      </c>
      <c r="H238" s="325">
        <f t="shared" si="20"/>
        <v>240</v>
      </c>
      <c r="I238" s="118"/>
      <c r="J238" s="7"/>
      <c r="K238" s="7"/>
      <c r="L238" s="7"/>
      <c r="M238" s="117"/>
      <c r="N238" s="545"/>
      <c r="O238" s="390"/>
      <c r="P238" s="390"/>
      <c r="Q238" s="546"/>
      <c r="R238" s="547"/>
      <c r="S238" s="548"/>
      <c r="T238" s="546"/>
      <c r="V238" s="754"/>
    </row>
    <row r="239" spans="1:20" ht="16.5" customHeight="1">
      <c r="A239" s="202"/>
      <c r="B239" s="326" t="s">
        <v>33</v>
      </c>
      <c r="C239" s="322"/>
      <c r="D239" s="16"/>
      <c r="E239" s="16"/>
      <c r="F239" s="323"/>
      <c r="G239" s="1292">
        <v>8</v>
      </c>
      <c r="H239" s="325">
        <f t="shared" si="20"/>
        <v>240</v>
      </c>
      <c r="I239" s="118"/>
      <c r="J239" s="7"/>
      <c r="K239" s="7"/>
      <c r="L239" s="7"/>
      <c r="M239" s="117"/>
      <c r="N239" s="545"/>
      <c r="O239" s="390"/>
      <c r="P239" s="390"/>
      <c r="Q239" s="546"/>
      <c r="R239" s="547"/>
      <c r="S239" s="548"/>
      <c r="T239" s="546"/>
    </row>
    <row r="240" spans="1:20" ht="16.5" customHeight="1">
      <c r="A240" s="202"/>
      <c r="B240" s="321" t="s">
        <v>53</v>
      </c>
      <c r="C240" s="173"/>
      <c r="D240" s="7">
        <v>6</v>
      </c>
      <c r="E240" s="7"/>
      <c r="F240" s="175"/>
      <c r="G240" s="1293">
        <v>3.5</v>
      </c>
      <c r="H240" s="217">
        <f t="shared" si="20"/>
        <v>105</v>
      </c>
      <c r="I240" s="118">
        <v>30</v>
      </c>
      <c r="J240" s="7"/>
      <c r="K240" s="7"/>
      <c r="L240" s="7">
        <v>30</v>
      </c>
      <c r="M240" s="33">
        <v>60</v>
      </c>
      <c r="N240" s="545"/>
      <c r="O240" s="390"/>
      <c r="P240" s="390"/>
      <c r="Q240" s="546"/>
      <c r="R240" s="547"/>
      <c r="S240" s="548"/>
      <c r="T240" s="546"/>
    </row>
    <row r="241" spans="1:20" ht="16.5" customHeight="1" thickBot="1">
      <c r="A241" s="202"/>
      <c r="B241" s="328" t="s">
        <v>54</v>
      </c>
      <c r="C241" s="173"/>
      <c r="D241" s="14"/>
      <c r="E241" s="14"/>
      <c r="F241" s="160"/>
      <c r="G241" s="1294">
        <v>9.5</v>
      </c>
      <c r="H241" s="325">
        <f t="shared" si="20"/>
        <v>285</v>
      </c>
      <c r="I241" s="173"/>
      <c r="J241" s="14"/>
      <c r="K241" s="14"/>
      <c r="L241" s="14"/>
      <c r="M241" s="162"/>
      <c r="N241" s="545"/>
      <c r="O241" s="390"/>
      <c r="P241" s="390"/>
      <c r="Q241" s="546"/>
      <c r="R241" s="547"/>
      <c r="S241" s="548"/>
      <c r="T241" s="546"/>
    </row>
    <row r="242" spans="1:20" ht="16.5" customHeight="1" thickBot="1">
      <c r="A242" s="1949" t="s">
        <v>244</v>
      </c>
      <c r="B242" s="1950"/>
      <c r="C242" s="1950"/>
      <c r="D242" s="1950"/>
      <c r="E242" s="1950"/>
      <c r="F242" s="1950"/>
      <c r="G242" s="1295">
        <f>G237+G239</f>
        <v>12</v>
      </c>
      <c r="H242" s="325">
        <f t="shared" si="20"/>
        <v>360</v>
      </c>
      <c r="I242" s="330"/>
      <c r="J242" s="331"/>
      <c r="K242" s="331"/>
      <c r="L242" s="331"/>
      <c r="M242" s="332"/>
      <c r="N242" s="549"/>
      <c r="O242" s="550"/>
      <c r="P242" s="550"/>
      <c r="Q242" s="551"/>
      <c r="R242" s="552"/>
      <c r="S242" s="30"/>
      <c r="T242" s="551"/>
    </row>
    <row r="243" spans="1:20" ht="16.5" customHeight="1" thickBot="1">
      <c r="A243" s="1990" t="s">
        <v>247</v>
      </c>
      <c r="B243" s="1991"/>
      <c r="C243" s="1991"/>
      <c r="D243" s="1991"/>
      <c r="E243" s="1991"/>
      <c r="F243" s="1991"/>
      <c r="G243" s="1296">
        <f>G240+G241</f>
        <v>13</v>
      </c>
      <c r="H243" s="223">
        <f>H240+H241</f>
        <v>390</v>
      </c>
      <c r="I243" s="180">
        <f>I240</f>
        <v>30</v>
      </c>
      <c r="J243" s="181"/>
      <c r="K243" s="181"/>
      <c r="L243" s="181">
        <f>L240</f>
        <v>30</v>
      </c>
      <c r="M243" s="333">
        <f>M240</f>
        <v>60</v>
      </c>
      <c r="N243" s="553"/>
      <c r="O243" s="554"/>
      <c r="P243" s="554"/>
      <c r="Q243" s="555"/>
      <c r="R243" s="556"/>
      <c r="S243" s="557"/>
      <c r="T243" s="555"/>
    </row>
    <row r="244" spans="1:20" ht="16.5" customHeight="1" thickBot="1">
      <c r="A244" s="1955" t="s">
        <v>248</v>
      </c>
      <c r="B244" s="1956"/>
      <c r="C244" s="1956"/>
      <c r="D244" s="1956"/>
      <c r="E244" s="1956"/>
      <c r="F244" s="1956"/>
      <c r="G244" s="1297">
        <f>G236+G238+G240+G241</f>
        <v>25</v>
      </c>
      <c r="H244" s="219">
        <f>H242+H243</f>
        <v>750</v>
      </c>
      <c r="I244" s="220">
        <f>SUM(I242:I243)</f>
        <v>30</v>
      </c>
      <c r="J244" s="221">
        <f>SUM(J242:J243)</f>
        <v>0</v>
      </c>
      <c r="K244" s="221">
        <f>SUM(K242:K243)</f>
        <v>0</v>
      </c>
      <c r="L244" s="221">
        <f>SUM(L242:L243)</f>
        <v>30</v>
      </c>
      <c r="M244" s="222">
        <f>SUM(M242:M243)</f>
        <v>60</v>
      </c>
      <c r="N244" s="549"/>
      <c r="O244" s="550"/>
      <c r="P244" s="550"/>
      <c r="Q244" s="551"/>
      <c r="R244" s="552"/>
      <c r="S244" s="30"/>
      <c r="T244" s="551"/>
    </row>
    <row r="245" spans="1:20" ht="16.5" customHeight="1">
      <c r="A245" s="473"/>
      <c r="B245" s="473"/>
      <c r="C245" s="473"/>
      <c r="D245" s="473"/>
      <c r="E245" s="473"/>
      <c r="F245" s="473"/>
      <c r="G245" s="1298"/>
      <c r="H245" s="141"/>
      <c r="I245" s="141"/>
      <c r="J245" s="141"/>
      <c r="K245" s="141"/>
      <c r="L245" s="141"/>
      <c r="M245" s="141"/>
      <c r="N245" s="390"/>
      <c r="O245" s="390"/>
      <c r="P245" s="390"/>
      <c r="Q245" s="559"/>
      <c r="R245" s="548"/>
      <c r="S245" s="548"/>
      <c r="T245" s="559"/>
    </row>
    <row r="246" spans="1:20" ht="16.5" customHeight="1" thickBot="1">
      <c r="A246" s="1828" t="s">
        <v>100</v>
      </c>
      <c r="B246" s="1829"/>
      <c r="C246" s="1829"/>
      <c r="D246" s="1829"/>
      <c r="E246" s="1829"/>
      <c r="F246" s="1829"/>
      <c r="G246" s="1829"/>
      <c r="H246" s="1829"/>
      <c r="I246" s="1829"/>
      <c r="J246" s="1829"/>
      <c r="K246" s="1829"/>
      <c r="L246" s="1829"/>
      <c r="M246" s="1829"/>
      <c r="N246" s="1829"/>
      <c r="O246" s="1829"/>
      <c r="P246" s="1829"/>
      <c r="Q246" s="1829"/>
      <c r="R246" s="1829"/>
      <c r="S246" s="1829"/>
      <c r="T246" s="1829"/>
    </row>
    <row r="247" spans="1:20" ht="16.5" customHeight="1" thickBot="1">
      <c r="A247" s="552" t="s">
        <v>101</v>
      </c>
      <c r="B247" s="560" t="s">
        <v>47</v>
      </c>
      <c r="C247" s="331"/>
      <c r="D247" s="332"/>
      <c r="E247" s="561"/>
      <c r="F247" s="562"/>
      <c r="G247" s="1259">
        <v>1.5</v>
      </c>
      <c r="H247" s="563">
        <f>PRODUCT(G247,30)</f>
        <v>45</v>
      </c>
      <c r="I247" s="564"/>
      <c r="J247" s="433"/>
      <c r="K247" s="433"/>
      <c r="L247" s="433"/>
      <c r="M247" s="565"/>
      <c r="N247" s="566"/>
      <c r="O247" s="1951"/>
      <c r="P247" s="1952"/>
      <c r="Q247" s="567"/>
      <c r="R247" s="568"/>
      <c r="S247" s="563"/>
      <c r="T247" s="569"/>
    </row>
    <row r="248" spans="1:20" ht="16.5" customHeight="1" thickBot="1">
      <c r="A248" s="1822" t="s">
        <v>136</v>
      </c>
      <c r="B248" s="1929"/>
      <c r="C248" s="1929"/>
      <c r="D248" s="1929"/>
      <c r="E248" s="1929"/>
      <c r="F248" s="1930"/>
      <c r="G248" s="1299">
        <v>1.5</v>
      </c>
      <c r="H248" s="571">
        <f>PRODUCT(G248,30)</f>
        <v>45</v>
      </c>
      <c r="I248" s="572"/>
      <c r="J248" s="28"/>
      <c r="K248" s="28"/>
      <c r="L248" s="28"/>
      <c r="M248" s="573"/>
      <c r="N248" s="574"/>
      <c r="O248" s="1951"/>
      <c r="P248" s="1952"/>
      <c r="Q248" s="575"/>
      <c r="R248" s="568"/>
      <c r="S248" s="563"/>
      <c r="T248" s="569"/>
    </row>
    <row r="249" spans="1:20" ht="16.5" customHeight="1" thickBot="1">
      <c r="A249" s="1822"/>
      <c r="B249" s="1929"/>
      <c r="C249" s="1929"/>
      <c r="D249" s="1929"/>
      <c r="E249" s="1929"/>
      <c r="F249" s="1929"/>
      <c r="G249" s="1929"/>
      <c r="H249" s="1929"/>
      <c r="I249" s="1929"/>
      <c r="J249" s="1929"/>
      <c r="K249" s="1929"/>
      <c r="L249" s="1929"/>
      <c r="M249" s="1929"/>
      <c r="N249" s="1929"/>
      <c r="O249" s="1929"/>
      <c r="P249" s="1929"/>
      <c r="Q249" s="1929"/>
      <c r="R249" s="1929"/>
      <c r="S249" s="1929"/>
      <c r="T249" s="1930"/>
    </row>
    <row r="250" spans="1:22" ht="15.75">
      <c r="A250" s="1926" t="s">
        <v>272</v>
      </c>
      <c r="B250" s="1927"/>
      <c r="C250" s="1927"/>
      <c r="D250" s="1927"/>
      <c r="E250" s="1927"/>
      <c r="F250" s="1928"/>
      <c r="G250" s="1300">
        <f>G251+G252</f>
        <v>240</v>
      </c>
      <c r="H250" s="577">
        <f>H251+H252</f>
        <v>7200</v>
      </c>
      <c r="I250" s="578"/>
      <c r="J250" s="579"/>
      <c r="K250" s="579"/>
      <c r="L250" s="579"/>
      <c r="M250" s="580"/>
      <c r="N250" s="581"/>
      <c r="O250" s="1953"/>
      <c r="P250" s="1954"/>
      <c r="Q250" s="582"/>
      <c r="R250" s="583"/>
      <c r="S250" s="342"/>
      <c r="T250" s="582"/>
      <c r="V250" s="336">
        <f>G250*30</f>
        <v>7200</v>
      </c>
    </row>
    <row r="251" spans="1:22" ht="15.75" customHeight="1" thickBot="1">
      <c r="A251" s="1993" t="s">
        <v>132</v>
      </c>
      <c r="B251" s="1994" t="s">
        <v>132</v>
      </c>
      <c r="C251" s="1994" t="s">
        <v>132</v>
      </c>
      <c r="D251" s="1994" t="s">
        <v>132</v>
      </c>
      <c r="E251" s="1994" t="s">
        <v>132</v>
      </c>
      <c r="F251" s="1995" t="s">
        <v>132</v>
      </c>
      <c r="G251" s="1301">
        <f>G25+G69+G91+G242+G152</f>
        <v>96.5</v>
      </c>
      <c r="H251" s="585">
        <f>H25+H69+H91+H242+H152</f>
        <v>2895</v>
      </c>
      <c r="I251" s="338"/>
      <c r="J251" s="338"/>
      <c r="K251" s="338"/>
      <c r="L251" s="338"/>
      <c r="M251" s="586"/>
      <c r="N251" s="587"/>
      <c r="O251" s="1965"/>
      <c r="P251" s="1966"/>
      <c r="Q251" s="589"/>
      <c r="R251" s="588"/>
      <c r="S251" s="590"/>
      <c r="T251" s="591"/>
      <c r="V251" s="336">
        <f>G251*30</f>
        <v>2895</v>
      </c>
    </row>
    <row r="252" spans="1:24" ht="16.5" customHeight="1" thickBot="1">
      <c r="A252" s="1947" t="s">
        <v>133</v>
      </c>
      <c r="B252" s="1948" t="s">
        <v>133</v>
      </c>
      <c r="C252" s="1948" t="s">
        <v>133</v>
      </c>
      <c r="D252" s="1948" t="s">
        <v>133</v>
      </c>
      <c r="E252" s="1948" t="s">
        <v>133</v>
      </c>
      <c r="F252" s="2003" t="s">
        <v>133</v>
      </c>
      <c r="G252" s="1302">
        <f aca="true" t="shared" si="21" ref="G252:N252">G26+G70+G92+G243+G248+G153</f>
        <v>143.5</v>
      </c>
      <c r="H252" s="227">
        <f t="shared" si="21"/>
        <v>4305</v>
      </c>
      <c r="I252" s="227">
        <f t="shared" si="21"/>
        <v>1579</v>
      </c>
      <c r="J252" s="227">
        <f t="shared" si="21"/>
        <v>742</v>
      </c>
      <c r="K252" s="227">
        <f t="shared" si="21"/>
        <v>327</v>
      </c>
      <c r="L252" s="227">
        <f t="shared" si="21"/>
        <v>510</v>
      </c>
      <c r="M252" s="227">
        <f t="shared" si="21"/>
        <v>2351</v>
      </c>
      <c r="N252" s="226">
        <f t="shared" si="21"/>
        <v>29</v>
      </c>
      <c r="O252" s="2013">
        <f>O26+O70+O92+O153</f>
        <v>27</v>
      </c>
      <c r="P252" s="2014"/>
      <c r="Q252" s="228">
        <f>Q26+Q70+Q92+Q153+Q244+Q247</f>
        <v>28</v>
      </c>
      <c r="R252" s="228">
        <f>R26+R70+R92+R153</f>
        <v>23</v>
      </c>
      <c r="S252" s="595">
        <f>S26+S70+S92+S117+S134+S135+S138+S144+S149</f>
        <v>22.666666666666668</v>
      </c>
      <c r="T252" s="228">
        <f>T26+T70+T92+T153</f>
        <v>16</v>
      </c>
      <c r="V252" s="336">
        <f>G252*30</f>
        <v>4305</v>
      </c>
      <c r="W252" s="336" t="s">
        <v>338</v>
      </c>
      <c r="X252" s="864">
        <f>X14+X35+X75+Y110</f>
        <v>73.5</v>
      </c>
    </row>
    <row r="253" spans="1:24" ht="16.5" thickBot="1">
      <c r="A253" s="1981" t="s">
        <v>180</v>
      </c>
      <c r="B253" s="1982"/>
      <c r="C253" s="1982"/>
      <c r="D253" s="1982"/>
      <c r="E253" s="1982"/>
      <c r="F253" s="1982"/>
      <c r="G253" s="1982"/>
      <c r="H253" s="1982"/>
      <c r="I253" s="1982"/>
      <c r="J253" s="1982"/>
      <c r="K253" s="1982"/>
      <c r="L253" s="1982"/>
      <c r="M253" s="2007"/>
      <c r="N253" s="225">
        <f>N252</f>
        <v>29</v>
      </c>
      <c r="O253" s="2013">
        <f>O252</f>
        <v>27</v>
      </c>
      <c r="P253" s="2014"/>
      <c r="Q253" s="229">
        <f>Q252</f>
        <v>28</v>
      </c>
      <c r="R253" s="592">
        <f>R252</f>
        <v>23</v>
      </c>
      <c r="S253" s="596">
        <f>S252</f>
        <v>22.666666666666668</v>
      </c>
      <c r="T253" s="592">
        <f>T252</f>
        <v>16</v>
      </c>
      <c r="W253" s="336" t="s">
        <v>339</v>
      </c>
      <c r="X253" s="866">
        <f>X15+X36+X76+Y111+G243+G248</f>
        <v>70</v>
      </c>
    </row>
    <row r="254" spans="1:20" ht="15.75">
      <c r="A254" s="2008" t="s">
        <v>22</v>
      </c>
      <c r="B254" s="2009"/>
      <c r="C254" s="2009"/>
      <c r="D254" s="2009"/>
      <c r="E254" s="2009"/>
      <c r="F254" s="2009"/>
      <c r="G254" s="2009"/>
      <c r="H254" s="2009"/>
      <c r="I254" s="2009"/>
      <c r="J254" s="2009"/>
      <c r="K254" s="2009"/>
      <c r="L254" s="2009"/>
      <c r="M254" s="2010"/>
      <c r="N254" s="138">
        <f>'подсчет ОМТ'!AD253</f>
        <v>5</v>
      </c>
      <c r="O254" s="2005">
        <f>'подсчет ОМТ'!AE253</f>
        <v>3</v>
      </c>
      <c r="P254" s="2006"/>
      <c r="Q254" s="139">
        <f>'подсчет ОМТ'!AF253</f>
        <v>4</v>
      </c>
      <c r="R254" s="140">
        <f>'подсчет ОМТ'!AG253</f>
        <v>4</v>
      </c>
      <c r="S254" s="141">
        <f>'подсчет ОМТ'!AH253</f>
        <v>2</v>
      </c>
      <c r="T254" s="141">
        <f>'подсчет ОМТ'!AI253</f>
        <v>1</v>
      </c>
    </row>
    <row r="255" spans="1:20" ht="16.5" customHeight="1">
      <c r="A255" s="1973" t="s">
        <v>23</v>
      </c>
      <c r="B255" s="1974"/>
      <c r="C255" s="1974"/>
      <c r="D255" s="1974"/>
      <c r="E255" s="1974"/>
      <c r="F255" s="1974"/>
      <c r="G255" s="1974"/>
      <c r="H255" s="1974"/>
      <c r="I255" s="1974"/>
      <c r="J255" s="1974"/>
      <c r="K255" s="1974"/>
      <c r="L255" s="1974"/>
      <c r="M255" s="2004"/>
      <c r="N255" s="138">
        <f>'подсчет ОМТ'!AD254</f>
        <v>3</v>
      </c>
      <c r="O255" s="1975">
        <f>'подсчет ОМТ'!AE254</f>
        <v>4</v>
      </c>
      <c r="P255" s="1976"/>
      <c r="Q255" s="139">
        <f>'подсчет ОМТ'!AF254</f>
        <v>3</v>
      </c>
      <c r="R255" s="140">
        <f>'подсчет ОМТ'!AG254</f>
        <v>1</v>
      </c>
      <c r="S255" s="141">
        <f>'подсчет ОМТ'!AH254</f>
        <v>3</v>
      </c>
      <c r="T255" s="141">
        <f>'подсчет ОМТ'!AI254</f>
        <v>4</v>
      </c>
    </row>
    <row r="256" spans="1:20" ht="15.75">
      <c r="A256" s="1973" t="s">
        <v>40</v>
      </c>
      <c r="B256" s="1974"/>
      <c r="C256" s="1974"/>
      <c r="D256" s="1974"/>
      <c r="E256" s="1974"/>
      <c r="F256" s="1974"/>
      <c r="G256" s="1974"/>
      <c r="H256" s="1974"/>
      <c r="I256" s="1974"/>
      <c r="J256" s="1974"/>
      <c r="K256" s="1974"/>
      <c r="L256" s="1974"/>
      <c r="M256" s="1974"/>
      <c r="N256" s="104"/>
      <c r="O256" s="2002"/>
      <c r="P256" s="2002"/>
      <c r="Q256" s="270"/>
      <c r="R256" s="101"/>
      <c r="S256" s="8">
        <v>1</v>
      </c>
      <c r="T256" s="8"/>
    </row>
    <row r="257" spans="1:20" ht="16.5" thickBot="1">
      <c r="A257" s="1973" t="s">
        <v>41</v>
      </c>
      <c r="B257" s="1974"/>
      <c r="C257" s="1974"/>
      <c r="D257" s="1974"/>
      <c r="E257" s="1974"/>
      <c r="F257" s="1974"/>
      <c r="G257" s="1974"/>
      <c r="H257" s="1974"/>
      <c r="I257" s="1974"/>
      <c r="J257" s="1974"/>
      <c r="K257" s="1974"/>
      <c r="L257" s="1974"/>
      <c r="M257" s="1974"/>
      <c r="N257" s="142"/>
      <c r="O257" s="1970"/>
      <c r="P257" s="1971"/>
      <c r="Q257" s="143">
        <v>1</v>
      </c>
      <c r="R257" s="144">
        <v>1</v>
      </c>
      <c r="S257" s="71"/>
      <c r="T257" s="71">
        <v>1</v>
      </c>
    </row>
    <row r="258" spans="14:21" ht="18.75" customHeight="1" thickBot="1">
      <c r="N258" s="1972">
        <f>X252</f>
        <v>73.5</v>
      </c>
      <c r="O258" s="1968"/>
      <c r="P258" s="1968"/>
      <c r="Q258" s="1969"/>
      <c r="R258" s="1967">
        <f>X253</f>
        <v>70</v>
      </c>
      <c r="S258" s="1968"/>
      <c r="T258" s="1969"/>
      <c r="U258" s="593">
        <f>N258+R258</f>
        <v>143.5</v>
      </c>
    </row>
    <row r="259" spans="2:16" ht="15.75">
      <c r="B259" s="334"/>
      <c r="C259" s="334"/>
      <c r="D259" s="334"/>
      <c r="E259" s="334"/>
      <c r="F259" s="334"/>
      <c r="G259" s="1303"/>
      <c r="H259" s="334"/>
      <c r="I259" s="334"/>
      <c r="J259" s="334"/>
      <c r="O259" s="1977"/>
      <c r="P259" s="1977"/>
    </row>
    <row r="260" spans="1:20" ht="130.5" customHeight="1" thickBot="1">
      <c r="A260" s="1960"/>
      <c r="B260" s="1960"/>
      <c r="C260" s="1960"/>
      <c r="D260" s="1960"/>
      <c r="E260" s="1960"/>
      <c r="F260" s="1960"/>
      <c r="G260" s="1960"/>
      <c r="H260" s="1960"/>
      <c r="I260" s="1960"/>
      <c r="J260" s="1960"/>
      <c r="K260" s="1960"/>
      <c r="L260" s="1960"/>
      <c r="M260" s="1960"/>
      <c r="N260" s="1960"/>
      <c r="O260" s="1960"/>
      <c r="P260" s="1960"/>
      <c r="Q260" s="1960"/>
      <c r="R260" s="1960"/>
      <c r="S260" s="1960"/>
      <c r="T260" s="1960"/>
    </row>
    <row r="261" spans="1:22" ht="15.75">
      <c r="A261" s="1926" t="s">
        <v>271</v>
      </c>
      <c r="B261" s="1927"/>
      <c r="C261" s="1927"/>
      <c r="D261" s="1927"/>
      <c r="E261" s="1927"/>
      <c r="F261" s="1927"/>
      <c r="G261" s="1300">
        <f>G262+G263</f>
        <v>240</v>
      </c>
      <c r="H261" s="577">
        <f>H262+H263</f>
        <v>7200</v>
      </c>
      <c r="I261" s="578"/>
      <c r="J261" s="579"/>
      <c r="K261" s="579"/>
      <c r="L261" s="579"/>
      <c r="M261" s="580"/>
      <c r="N261" s="581"/>
      <c r="O261" s="1980"/>
      <c r="P261" s="1980"/>
      <c r="Q261" s="582"/>
      <c r="R261" s="583"/>
      <c r="S261" s="342"/>
      <c r="T261" s="582"/>
      <c r="V261" s="336">
        <f>G261*30</f>
        <v>7200</v>
      </c>
    </row>
    <row r="262" spans="1:24" ht="16.5" customHeight="1" thickBot="1">
      <c r="A262" s="1993" t="s">
        <v>132</v>
      </c>
      <c r="B262" s="1994" t="s">
        <v>132</v>
      </c>
      <c r="C262" s="1994" t="s">
        <v>132</v>
      </c>
      <c r="D262" s="1994" t="s">
        <v>132</v>
      </c>
      <c r="E262" s="1994" t="s">
        <v>132</v>
      </c>
      <c r="F262" s="1994" t="s">
        <v>132</v>
      </c>
      <c r="G262" s="1301">
        <f>G104+G25+G69+G233+G242</f>
        <v>92.5</v>
      </c>
      <c r="H262" s="585">
        <f>H104+H25+H69+H233+H242</f>
        <v>2775</v>
      </c>
      <c r="I262" s="338"/>
      <c r="J262" s="338"/>
      <c r="K262" s="338"/>
      <c r="L262" s="338"/>
      <c r="M262" s="586"/>
      <c r="N262" s="587"/>
      <c r="O262" s="1979"/>
      <c r="P262" s="1979"/>
      <c r="Q262" s="589"/>
      <c r="R262" s="588"/>
      <c r="S262" s="590"/>
      <c r="T262" s="591"/>
      <c r="V262" s="336">
        <f>G262*30</f>
        <v>2775</v>
      </c>
      <c r="W262" s="336" t="s">
        <v>338</v>
      </c>
      <c r="X262" s="864">
        <f>X14+X35+X95+X156</f>
        <v>72.5</v>
      </c>
    </row>
    <row r="263" spans="1:24" ht="16.5" customHeight="1" thickBot="1">
      <c r="A263" s="1947" t="s">
        <v>133</v>
      </c>
      <c r="B263" s="1948" t="s">
        <v>133</v>
      </c>
      <c r="C263" s="1948" t="s">
        <v>133</v>
      </c>
      <c r="D263" s="1948" t="s">
        <v>133</v>
      </c>
      <c r="E263" s="1948" t="s">
        <v>133</v>
      </c>
      <c r="F263" s="1948" t="s">
        <v>133</v>
      </c>
      <c r="G263" s="1302">
        <f aca="true" t="shared" si="22" ref="G263:M263">G105+G26+G70+G234+G243+G248</f>
        <v>147.5</v>
      </c>
      <c r="H263" s="227">
        <f t="shared" si="22"/>
        <v>4425</v>
      </c>
      <c r="I263" s="226">
        <f t="shared" si="22"/>
        <v>1672</v>
      </c>
      <c r="J263" s="227">
        <f t="shared" si="22"/>
        <v>955</v>
      </c>
      <c r="K263" s="227">
        <f t="shared" si="22"/>
        <v>355</v>
      </c>
      <c r="L263" s="227">
        <f t="shared" si="22"/>
        <v>362</v>
      </c>
      <c r="M263" s="227">
        <f t="shared" si="22"/>
        <v>2408</v>
      </c>
      <c r="N263" s="226">
        <f>N26+N70+N234+N243+N248+N105</f>
        <v>29</v>
      </c>
      <c r="O263" s="1978">
        <f>O26+O70+O234+O244+O248+O105</f>
        <v>28</v>
      </c>
      <c r="P263" s="1978"/>
      <c r="Q263" s="228">
        <f>Q26+Q70+Q105+Q234</f>
        <v>28</v>
      </c>
      <c r="R263" s="228">
        <f>R26+R70+R105+R234</f>
        <v>24</v>
      </c>
      <c r="S263" s="228">
        <f>S26+S70+S105+S234</f>
        <v>23</v>
      </c>
      <c r="T263" s="228">
        <f>T26+T70+T105+T234</f>
        <v>16</v>
      </c>
      <c r="V263" s="336">
        <f>G263*30</f>
        <v>4425</v>
      </c>
      <c r="W263" s="336" t="s">
        <v>339</v>
      </c>
      <c r="X263" s="864">
        <f>X15+X36+X162+G243+G248</f>
        <v>75</v>
      </c>
    </row>
    <row r="264" spans="1:20" ht="16.5" thickBot="1">
      <c r="A264" s="1981" t="s">
        <v>180</v>
      </c>
      <c r="B264" s="1982"/>
      <c r="C264" s="1982"/>
      <c r="D264" s="1982"/>
      <c r="E264" s="1982"/>
      <c r="F264" s="1982"/>
      <c r="G264" s="1983"/>
      <c r="H264" s="1983"/>
      <c r="I264" s="1983"/>
      <c r="J264" s="1983"/>
      <c r="K264" s="1983"/>
      <c r="L264" s="1983"/>
      <c r="M264" s="1983"/>
      <c r="N264" s="225">
        <f>N263</f>
        <v>29</v>
      </c>
      <c r="O264" s="1978">
        <f>O263</f>
        <v>28</v>
      </c>
      <c r="P264" s="1978"/>
      <c r="Q264" s="241">
        <f>Q263</f>
        <v>28</v>
      </c>
      <c r="R264" s="241">
        <f>R263</f>
        <v>24</v>
      </c>
      <c r="S264" s="241">
        <f>S263</f>
        <v>23</v>
      </c>
      <c r="T264" s="241">
        <f>T263</f>
        <v>16</v>
      </c>
    </row>
    <row r="265" spans="1:20" ht="15.75">
      <c r="A265" s="2000" t="s">
        <v>22</v>
      </c>
      <c r="B265" s="2001"/>
      <c r="C265" s="2001"/>
      <c r="D265" s="2001"/>
      <c r="E265" s="2001"/>
      <c r="F265" s="2001"/>
      <c r="G265" s="2001"/>
      <c r="H265" s="2001"/>
      <c r="I265" s="2001"/>
      <c r="J265" s="2001"/>
      <c r="K265" s="2001"/>
      <c r="L265" s="2001"/>
      <c r="M265" s="2001"/>
      <c r="N265" s="138">
        <f>'подсчет ТОЛВ'!AF260</f>
        <v>5</v>
      </c>
      <c r="O265" s="1808">
        <f>'подсчет ТОЛВ'!AG260</f>
        <v>2</v>
      </c>
      <c r="P265" s="1809"/>
      <c r="Q265" s="139">
        <f>'подсчет ТОЛВ'!AH260</f>
        <v>3</v>
      </c>
      <c r="R265" s="140">
        <f>'подсчет ТОЛВ'!AI260</f>
        <v>3</v>
      </c>
      <c r="S265" s="141">
        <f>'подсчет ТОЛВ'!AJ260</f>
        <v>3</v>
      </c>
      <c r="T265" s="141">
        <f>'подсчет ТОЛВ'!AK260</f>
        <v>2</v>
      </c>
    </row>
    <row r="266" spans="1:20" ht="15.75">
      <c r="A266" s="1973" t="s">
        <v>23</v>
      </c>
      <c r="B266" s="1974"/>
      <c r="C266" s="1974"/>
      <c r="D266" s="1974"/>
      <c r="E266" s="1974"/>
      <c r="F266" s="1974"/>
      <c r="G266" s="1974"/>
      <c r="H266" s="1974"/>
      <c r="I266" s="1974"/>
      <c r="J266" s="1974"/>
      <c r="K266" s="1974"/>
      <c r="L266" s="1974"/>
      <c r="M266" s="1974"/>
      <c r="N266" s="138">
        <f>'подсчет ТОЛВ'!AF261</f>
        <v>3</v>
      </c>
      <c r="O266" s="1975">
        <f>'подсчет ТОЛВ'!AG261</f>
        <v>1</v>
      </c>
      <c r="P266" s="1976"/>
      <c r="Q266" s="139">
        <f>'подсчет ТОЛВ'!AH261</f>
        <v>5</v>
      </c>
      <c r="R266" s="101">
        <f>'подсчет ТОЛВ'!AI261</f>
        <v>4</v>
      </c>
      <c r="S266" s="8">
        <f>'подсчет ТОЛВ'!AJ261</f>
        <v>2</v>
      </c>
      <c r="T266" s="141">
        <f>'подсчет ТОЛВ'!AK261</f>
        <v>3</v>
      </c>
    </row>
    <row r="267" spans="1:20" ht="15.75">
      <c r="A267" s="1973" t="s">
        <v>40</v>
      </c>
      <c r="B267" s="1974"/>
      <c r="C267" s="1974"/>
      <c r="D267" s="1974"/>
      <c r="E267" s="1974"/>
      <c r="F267" s="1974"/>
      <c r="G267" s="1974"/>
      <c r="H267" s="1974"/>
      <c r="I267" s="1974"/>
      <c r="J267" s="1974"/>
      <c r="K267" s="1974"/>
      <c r="L267" s="1974"/>
      <c r="M267" s="1974"/>
      <c r="N267" s="104"/>
      <c r="O267" s="2011"/>
      <c r="P267" s="2012"/>
      <c r="Q267" s="279">
        <v>1</v>
      </c>
      <c r="R267" s="101"/>
      <c r="S267" s="8">
        <v>1</v>
      </c>
      <c r="T267" s="8">
        <v>1</v>
      </c>
    </row>
    <row r="268" spans="1:20" ht="16.5" thickBot="1">
      <c r="A268" s="1973" t="s">
        <v>41</v>
      </c>
      <c r="B268" s="1974"/>
      <c r="C268" s="1974"/>
      <c r="D268" s="1974"/>
      <c r="E268" s="1974"/>
      <c r="F268" s="1974"/>
      <c r="G268" s="1974"/>
      <c r="H268" s="1974"/>
      <c r="I268" s="1974"/>
      <c r="J268" s="1974"/>
      <c r="K268" s="1974"/>
      <c r="L268" s="1974"/>
      <c r="M268" s="1974"/>
      <c r="N268" s="142"/>
      <c r="O268" s="1970"/>
      <c r="P268" s="1971"/>
      <c r="Q268" s="143"/>
      <c r="R268" s="144"/>
      <c r="S268" s="71">
        <v>1</v>
      </c>
      <c r="T268" s="71"/>
    </row>
    <row r="269" spans="14:21" ht="21.75" customHeight="1" thickBot="1">
      <c r="N269" s="1972">
        <f>X262</f>
        <v>72.5</v>
      </c>
      <c r="O269" s="1968"/>
      <c r="P269" s="1968"/>
      <c r="Q269" s="1969"/>
      <c r="R269" s="1967">
        <f>X263</f>
        <v>75</v>
      </c>
      <c r="S269" s="1968"/>
      <c r="T269" s="1969"/>
      <c r="U269" s="593">
        <f>N269+R269</f>
        <v>147.5</v>
      </c>
    </row>
    <row r="270" spans="2:16" ht="15.75">
      <c r="B270" s="334"/>
      <c r="C270" s="334"/>
      <c r="D270" s="1998"/>
      <c r="E270" s="1998"/>
      <c r="F270" s="1998"/>
      <c r="G270" s="1303"/>
      <c r="H270" s="1998"/>
      <c r="I270" s="1998"/>
      <c r="J270" s="1998"/>
      <c r="O270" s="1960"/>
      <c r="P270" s="1960"/>
    </row>
    <row r="271" spans="15:16" ht="12.75">
      <c r="O271" s="1960"/>
      <c r="P271" s="1960"/>
    </row>
    <row r="272" spans="15:16" ht="12.75">
      <c r="O272" s="1960"/>
      <c r="P272" s="1960"/>
    </row>
    <row r="273" spans="2:10" ht="15.75">
      <c r="B273" s="334" t="s">
        <v>78</v>
      </c>
      <c r="D273" s="1996"/>
      <c r="E273" s="1996"/>
      <c r="F273" s="1996"/>
      <c r="H273" s="1998" t="s">
        <v>79</v>
      </c>
      <c r="I273" s="1999"/>
      <c r="J273" s="1999"/>
    </row>
    <row r="275" spans="2:10" ht="15.75">
      <c r="B275" s="334" t="s">
        <v>178</v>
      </c>
      <c r="D275" s="1996"/>
      <c r="E275" s="1996"/>
      <c r="F275" s="1996"/>
      <c r="H275" s="1997" t="s">
        <v>179</v>
      </c>
      <c r="I275" s="1997"/>
      <c r="J275" s="1997"/>
    </row>
    <row r="277" spans="2:10" ht="15.75">
      <c r="B277" s="334" t="s">
        <v>80</v>
      </c>
      <c r="D277" s="1996"/>
      <c r="E277" s="1996"/>
      <c r="F277" s="1996"/>
      <c r="G277" s="1997" t="s">
        <v>81</v>
      </c>
      <c r="H277" s="1997"/>
      <c r="I277" s="1997"/>
      <c r="J277" s="199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2:F152"/>
    <mergeCell ref="O152:P152"/>
    <mergeCell ref="O134:P134"/>
    <mergeCell ref="O138:P138"/>
    <mergeCell ref="O140:P140"/>
    <mergeCell ref="A142:T142"/>
    <mergeCell ref="A147:T147"/>
    <mergeCell ref="O148:P148"/>
    <mergeCell ref="O149:P149"/>
    <mergeCell ref="O150:P150"/>
    <mergeCell ref="A235:T235"/>
    <mergeCell ref="O153:P153"/>
    <mergeCell ref="A155:T155"/>
    <mergeCell ref="A232:F232"/>
    <mergeCell ref="A233:F233"/>
    <mergeCell ref="A242:F242"/>
    <mergeCell ref="O247:P247"/>
    <mergeCell ref="A151:F151"/>
    <mergeCell ref="O151:P151"/>
    <mergeCell ref="O127:P127"/>
    <mergeCell ref="O128:P128"/>
    <mergeCell ref="O129:P129"/>
    <mergeCell ref="O130:P130"/>
    <mergeCell ref="O131:P131"/>
    <mergeCell ref="A153:F153"/>
    <mergeCell ref="A234:F234"/>
    <mergeCell ref="A254:M254"/>
    <mergeCell ref="O254:P254"/>
    <mergeCell ref="A248:F248"/>
    <mergeCell ref="O248:P248"/>
    <mergeCell ref="A249:T249"/>
    <mergeCell ref="A250:F250"/>
    <mergeCell ref="A253:M253"/>
    <mergeCell ref="O253:P253"/>
    <mergeCell ref="A252:F252"/>
    <mergeCell ref="O252:P252"/>
    <mergeCell ref="A255:M255"/>
    <mergeCell ref="O255:P255"/>
    <mergeCell ref="A256:M256"/>
    <mergeCell ref="O256:P256"/>
    <mergeCell ref="A243:F243"/>
    <mergeCell ref="A244:F244"/>
    <mergeCell ref="O250:P250"/>
    <mergeCell ref="A251:F251"/>
    <mergeCell ref="O251:P251"/>
    <mergeCell ref="A246:T246"/>
    <mergeCell ref="A266:M266"/>
    <mergeCell ref="O267:P267"/>
    <mergeCell ref="A261:F261"/>
    <mergeCell ref="O261:P261"/>
    <mergeCell ref="A257:M257"/>
    <mergeCell ref="O257:P257"/>
    <mergeCell ref="A265:M265"/>
    <mergeCell ref="O265:P265"/>
    <mergeCell ref="N258:Q258"/>
    <mergeCell ref="A268:M268"/>
    <mergeCell ref="O268:P268"/>
    <mergeCell ref="N269:Q269"/>
    <mergeCell ref="D275:F275"/>
    <mergeCell ref="H273:J273"/>
    <mergeCell ref="D270:F270"/>
    <mergeCell ref="R258:T258"/>
    <mergeCell ref="O259:P259"/>
    <mergeCell ref="A260:T260"/>
    <mergeCell ref="R269:T269"/>
    <mergeCell ref="A264:M264"/>
    <mergeCell ref="O264:P264"/>
    <mergeCell ref="A262:F262"/>
    <mergeCell ref="O262:P262"/>
    <mergeCell ref="A263:F263"/>
    <mergeCell ref="O263:P263"/>
    <mergeCell ref="D277:F277"/>
    <mergeCell ref="G277:J277"/>
    <mergeCell ref="O266:P266"/>
    <mergeCell ref="A267:M267"/>
    <mergeCell ref="O270:P270"/>
    <mergeCell ref="O271:P271"/>
    <mergeCell ref="H275:J275"/>
    <mergeCell ref="H270:J270"/>
    <mergeCell ref="O272:P272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75"/>
  <sheetViews>
    <sheetView view="pageBreakPreview" zoomScale="85" zoomScaleNormal="89" zoomScaleSheetLayoutView="85" zoomScalePageLayoutView="0" workbookViewId="0" topLeftCell="D233">
      <selection activeCell="AE254" sqref="AE254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7" width="0" style="336" hidden="1" customWidth="1"/>
    <col min="28" max="16384" width="9.125" style="336" customWidth="1"/>
  </cols>
  <sheetData>
    <row r="1" spans="1:24" ht="15.75" customHeight="1" thickBot="1">
      <c r="A1" s="1902" t="s">
        <v>328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4"/>
      <c r="U1" s="335"/>
      <c r="V1" s="335"/>
      <c r="W1" s="335"/>
      <c r="X1" s="335"/>
    </row>
    <row r="2" spans="1:20" ht="15.75" customHeight="1">
      <c r="A2" s="1888" t="s">
        <v>15</v>
      </c>
      <c r="B2" s="1883" t="s">
        <v>21</v>
      </c>
      <c r="C2" s="1893" t="s">
        <v>35</v>
      </c>
      <c r="D2" s="1894"/>
      <c r="E2" s="1894"/>
      <c r="F2" s="1895"/>
      <c r="G2" s="2353" t="s">
        <v>25</v>
      </c>
      <c r="H2" s="1912" t="s">
        <v>16</v>
      </c>
      <c r="I2" s="1913"/>
      <c r="J2" s="1913"/>
      <c r="K2" s="1913"/>
      <c r="L2" s="1913"/>
      <c r="M2" s="1914"/>
      <c r="N2" s="1893" t="s">
        <v>37</v>
      </c>
      <c r="O2" s="1894"/>
      <c r="P2" s="1894"/>
      <c r="Q2" s="1894"/>
      <c r="R2" s="1894"/>
      <c r="S2" s="1894"/>
      <c r="T2" s="1905"/>
    </row>
    <row r="3" spans="1:20" ht="21" customHeight="1">
      <c r="A3" s="1889"/>
      <c r="B3" s="1884"/>
      <c r="C3" s="1896"/>
      <c r="D3" s="1897"/>
      <c r="E3" s="1897"/>
      <c r="F3" s="1898"/>
      <c r="G3" s="2354"/>
      <c r="H3" s="1872" t="s">
        <v>17</v>
      </c>
      <c r="I3" s="1907" t="s">
        <v>18</v>
      </c>
      <c r="J3" s="1908"/>
      <c r="K3" s="1908"/>
      <c r="L3" s="1908"/>
      <c r="M3" s="1872" t="s">
        <v>104</v>
      </c>
      <c r="N3" s="1896"/>
      <c r="O3" s="1897"/>
      <c r="P3" s="1897"/>
      <c r="Q3" s="1897"/>
      <c r="R3" s="1897"/>
      <c r="S3" s="1897"/>
      <c r="T3" s="1906"/>
    </row>
    <row r="4" spans="1:20" ht="15.75">
      <c r="A4" s="1889"/>
      <c r="B4" s="1884"/>
      <c r="C4" s="1872" t="s">
        <v>42</v>
      </c>
      <c r="D4" s="1872" t="s">
        <v>43</v>
      </c>
      <c r="E4" s="1870" t="s">
        <v>82</v>
      </c>
      <c r="F4" s="1871"/>
      <c r="G4" s="2354"/>
      <c r="H4" s="1873"/>
      <c r="I4" s="1872" t="s">
        <v>26</v>
      </c>
      <c r="J4" s="1872" t="s">
        <v>30</v>
      </c>
      <c r="K4" s="1877" t="s">
        <v>31</v>
      </c>
      <c r="L4" s="1877" t="s">
        <v>32</v>
      </c>
      <c r="M4" s="1873"/>
      <c r="N4" s="1861" t="s">
        <v>338</v>
      </c>
      <c r="O4" s="1862"/>
      <c r="P4" s="1862"/>
      <c r="Q4" s="1882"/>
      <c r="R4" s="1861" t="s">
        <v>339</v>
      </c>
      <c r="S4" s="1862"/>
      <c r="T4" s="1863"/>
    </row>
    <row r="5" spans="1:20" ht="15.75">
      <c r="A5" s="1889"/>
      <c r="B5" s="1884"/>
      <c r="C5" s="1873"/>
      <c r="D5" s="1873"/>
      <c r="E5" s="1873" t="s">
        <v>83</v>
      </c>
      <c r="F5" s="1873" t="s">
        <v>84</v>
      </c>
      <c r="G5" s="2354"/>
      <c r="H5" s="1873"/>
      <c r="I5" s="1873"/>
      <c r="J5" s="1873"/>
      <c r="K5" s="1878"/>
      <c r="L5" s="1878"/>
      <c r="M5" s="1873"/>
      <c r="N5" s="67">
        <v>1</v>
      </c>
      <c r="O5" s="1875">
        <v>2</v>
      </c>
      <c r="P5" s="187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1889"/>
      <c r="B6" s="1884"/>
      <c r="C6" s="1873"/>
      <c r="D6" s="1873"/>
      <c r="E6" s="1891"/>
      <c r="F6" s="1891"/>
      <c r="G6" s="2354"/>
      <c r="H6" s="1873"/>
      <c r="I6" s="1873"/>
      <c r="J6" s="1873"/>
      <c r="K6" s="1878"/>
      <c r="L6" s="1878"/>
      <c r="M6" s="1873"/>
      <c r="N6" s="1861"/>
      <c r="O6" s="1862"/>
      <c r="P6" s="1862"/>
      <c r="Q6" s="1862"/>
      <c r="R6" s="1862"/>
      <c r="S6" s="1862"/>
      <c r="T6" s="1863"/>
    </row>
    <row r="7" spans="1:20" ht="26.25" customHeight="1" thickBot="1">
      <c r="A7" s="1890"/>
      <c r="B7" s="1885"/>
      <c r="C7" s="1874"/>
      <c r="D7" s="1874"/>
      <c r="E7" s="1892"/>
      <c r="F7" s="1892"/>
      <c r="G7" s="2355"/>
      <c r="H7" s="1874"/>
      <c r="I7" s="1874"/>
      <c r="J7" s="1874"/>
      <c r="K7" s="1879"/>
      <c r="L7" s="1879"/>
      <c r="M7" s="1874"/>
      <c r="N7" s="97">
        <v>15</v>
      </c>
      <c r="O7" s="1880">
        <v>9</v>
      </c>
      <c r="P7" s="188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1915">
        <v>5</v>
      </c>
      <c r="F8" s="191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1918" t="s">
        <v>45</v>
      </c>
      <c r="P8" s="191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1920" t="s">
        <v>174</v>
      </c>
      <c r="B9" s="1921"/>
      <c r="C9" s="1921"/>
      <c r="D9" s="1921"/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2"/>
    </row>
    <row r="10" spans="1:22" ht="20.25" thickBot="1">
      <c r="A10" s="1923" t="s">
        <v>86</v>
      </c>
      <c r="B10" s="1924"/>
      <c r="C10" s="1924"/>
      <c r="D10" s="1924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5"/>
      <c r="V10" s="336" t="s">
        <v>336</v>
      </c>
    </row>
    <row r="11" spans="1:36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351"/>
      <c r="P11" s="2352"/>
      <c r="Q11" s="918"/>
      <c r="R11" s="919"/>
      <c r="S11" s="920"/>
      <c r="T11" s="918"/>
      <c r="AD11" s="1861"/>
      <c r="AE11" s="1862"/>
      <c r="AF11" s="1862"/>
      <c r="AG11" s="1882"/>
      <c r="AH11" s="1861"/>
      <c r="AI11" s="1862"/>
      <c r="AJ11" s="1863"/>
    </row>
    <row r="12" spans="1:36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341"/>
      <c r="P12" s="2342"/>
      <c r="Q12" s="931"/>
      <c r="R12" s="932"/>
      <c r="S12" s="933"/>
      <c r="T12" s="931"/>
      <c r="AD12" s="67"/>
      <c r="AE12" s="1875"/>
      <c r="AF12" s="1876"/>
      <c r="AG12" s="3"/>
      <c r="AH12" s="3"/>
      <c r="AI12" s="5"/>
      <c r="AJ12" s="92"/>
    </row>
    <row r="13" spans="1:20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341" t="s">
        <v>274</v>
      </c>
      <c r="P13" s="2342"/>
      <c r="Q13" s="936" t="s">
        <v>274</v>
      </c>
      <c r="R13" s="937" t="s">
        <v>274</v>
      </c>
      <c r="S13" s="938" t="s">
        <v>274</v>
      </c>
      <c r="T13" s="931"/>
    </row>
    <row r="14" spans="1:35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341"/>
      <c r="P14" s="2342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  <c r="AC14" s="1304"/>
      <c r="AD14" s="1304">
        <v>1</v>
      </c>
      <c r="AE14" s="1304">
        <v>2</v>
      </c>
      <c r="AF14" s="1304">
        <v>3</v>
      </c>
      <c r="AG14" s="1304">
        <v>4</v>
      </c>
      <c r="AH14" s="1304">
        <v>5</v>
      </c>
      <c r="AI14" s="1304">
        <v>6</v>
      </c>
    </row>
    <row r="15" spans="1:35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341"/>
      <c r="P15" s="2342"/>
      <c r="Q15" s="931"/>
      <c r="R15" s="932"/>
      <c r="S15" s="933"/>
      <c r="T15" s="931"/>
      <c r="W15" s="921" t="s">
        <v>339</v>
      </c>
      <c r="X15" s="946">
        <f>G14</f>
        <v>1.5</v>
      </c>
      <c r="AC15" s="1304" t="s">
        <v>362</v>
      </c>
      <c r="AD15" s="1304">
        <v>1</v>
      </c>
      <c r="AE15" s="1304"/>
      <c r="AF15" s="1304"/>
      <c r="AG15" s="1304"/>
      <c r="AH15" s="1304"/>
      <c r="AI15" s="1304"/>
    </row>
    <row r="16" spans="1:35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341"/>
      <c r="P16" s="2342"/>
      <c r="Q16" s="931"/>
      <c r="R16" s="932"/>
      <c r="S16" s="933"/>
      <c r="T16" s="931"/>
      <c r="AC16" s="1304" t="s">
        <v>363</v>
      </c>
      <c r="AD16" s="1304"/>
      <c r="AE16" s="1304">
        <v>1</v>
      </c>
      <c r="AF16" s="1304">
        <v>1</v>
      </c>
      <c r="AG16" s="1304"/>
      <c r="AH16" s="1304"/>
      <c r="AI16" s="1304">
        <v>1</v>
      </c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341"/>
      <c r="P17" s="2342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348">
        <v>1</v>
      </c>
      <c r="P18" s="2342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341"/>
      <c r="P19" s="2342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341"/>
      <c r="P20" s="234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341"/>
      <c r="P21" s="2342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343"/>
      <c r="P22" s="2344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263" t="s">
        <v>134</v>
      </c>
      <c r="B24" s="2264"/>
      <c r="C24" s="2272"/>
      <c r="D24" s="2272"/>
      <c r="E24" s="2272"/>
      <c r="F24" s="2345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357"/>
      <c r="P24" s="2358"/>
      <c r="Q24" s="974"/>
      <c r="R24" s="975"/>
      <c r="S24" s="976"/>
      <c r="T24" s="977"/>
    </row>
    <row r="25" spans="1:20" s="921" customFormat="1" ht="16.5" customHeight="1" thickBot="1">
      <c r="A25" s="2266" t="s">
        <v>64</v>
      </c>
      <c r="B25" s="2267"/>
      <c r="C25" s="2267"/>
      <c r="D25" s="2267"/>
      <c r="E25" s="2267"/>
      <c r="F25" s="2349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350"/>
      <c r="P25" s="2350"/>
      <c r="Q25" s="986"/>
      <c r="R25" s="963"/>
      <c r="S25" s="983"/>
      <c r="T25" s="987"/>
    </row>
    <row r="26" spans="1:20" ht="16.5" customHeight="1" thickBot="1">
      <c r="A26" s="1836" t="s">
        <v>103</v>
      </c>
      <c r="B26" s="1837"/>
      <c r="C26" s="1837"/>
      <c r="D26" s="1837"/>
      <c r="E26" s="1837"/>
      <c r="F26" s="1838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797" t="s">
        <v>122</v>
      </c>
      <c r="P26" s="1797"/>
      <c r="Q26" s="94" t="s">
        <v>52</v>
      </c>
      <c r="R26" s="84"/>
      <c r="S26" s="30"/>
      <c r="T26" s="94" t="s">
        <v>52</v>
      </c>
    </row>
    <row r="27" spans="1:20" ht="16.5" customHeight="1">
      <c r="A27" s="1808"/>
      <c r="B27" s="180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1859"/>
      <c r="P27" s="186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1864" t="s">
        <v>318</v>
      </c>
      <c r="B30" s="1865"/>
      <c r="C30" s="186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1867"/>
      <c r="B31" s="1868"/>
      <c r="C31" s="186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1856"/>
      <c r="P31" s="1857"/>
      <c r="Q31" s="631"/>
      <c r="R31" s="627"/>
      <c r="S31" s="628"/>
      <c r="T31" s="90"/>
    </row>
    <row r="32" spans="1:20" ht="16.5" thickBot="1">
      <c r="A32" s="1848" t="s">
        <v>96</v>
      </c>
      <c r="B32" s="1849"/>
      <c r="C32" s="1849"/>
      <c r="D32" s="1849"/>
      <c r="E32" s="1849"/>
      <c r="F32" s="1849"/>
      <c r="G32" s="1849"/>
      <c r="H32" s="1849"/>
      <c r="I32" s="1849"/>
      <c r="J32" s="1849"/>
      <c r="K32" s="1850"/>
      <c r="L32" s="1850"/>
      <c r="M32" s="1850"/>
      <c r="N32" s="1849"/>
      <c r="O32" s="1849"/>
      <c r="P32" s="1849"/>
      <c r="Q32" s="1849"/>
      <c r="R32" s="1850"/>
      <c r="S32" s="1850"/>
      <c r="T32" s="1851"/>
    </row>
    <row r="33" spans="1:35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015"/>
      <c r="P33" s="2015"/>
      <c r="Q33" s="636"/>
      <c r="R33" s="256"/>
      <c r="S33" s="254"/>
      <c r="T33" s="255"/>
      <c r="AC33" s="1304"/>
      <c r="AD33" s="1304">
        <v>1</v>
      </c>
      <c r="AE33" s="1304">
        <v>2</v>
      </c>
      <c r="AF33" s="1304">
        <v>3</v>
      </c>
      <c r="AG33" s="1304">
        <v>4</v>
      </c>
      <c r="AH33" s="1304">
        <v>5</v>
      </c>
      <c r="AI33" s="1304">
        <v>6</v>
      </c>
    </row>
    <row r="34" spans="1:35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806"/>
      <c r="P34" s="1806"/>
      <c r="Q34" s="358"/>
      <c r="R34" s="359"/>
      <c r="S34" s="357"/>
      <c r="T34" s="358"/>
      <c r="AC34" s="1304" t="s">
        <v>362</v>
      </c>
      <c r="AD34" s="1304">
        <f aca="true" t="shared" si="2" ref="AD34:AI34">COUNTIF($C33:$C67,AD33)</f>
        <v>4</v>
      </c>
      <c r="AE34" s="1304">
        <f t="shared" si="2"/>
        <v>1</v>
      </c>
      <c r="AF34" s="1304">
        <f t="shared" si="2"/>
        <v>0</v>
      </c>
      <c r="AG34" s="1304">
        <f t="shared" si="2"/>
        <v>0</v>
      </c>
      <c r="AH34" s="1304">
        <f t="shared" si="2"/>
        <v>1</v>
      </c>
      <c r="AI34" s="1304">
        <f t="shared" si="2"/>
        <v>0</v>
      </c>
    </row>
    <row r="35" spans="1:35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806"/>
      <c r="P35" s="1806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  <c r="AC35" s="1304" t="s">
        <v>363</v>
      </c>
      <c r="AD35" s="1304">
        <f aca="true" t="shared" si="3" ref="AD35:AI35">COUNTIF($D33:$D67,AD33)</f>
        <v>3</v>
      </c>
      <c r="AE35" s="1304">
        <f t="shared" si="3"/>
        <v>0</v>
      </c>
      <c r="AF35" s="1304">
        <f t="shared" si="3"/>
        <v>2</v>
      </c>
      <c r="AG35" s="1304">
        <f t="shared" si="3"/>
        <v>0</v>
      </c>
      <c r="AH35" s="1304">
        <f t="shared" si="3"/>
        <v>0</v>
      </c>
      <c r="AI35" s="1304">
        <f t="shared" si="3"/>
        <v>0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1810"/>
      <c r="P39" s="181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806"/>
      <c r="P40" s="180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806"/>
      <c r="P41" s="1806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806">
        <v>5</v>
      </c>
      <c r="P42" s="1806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1858"/>
      <c r="P43" s="1858"/>
      <c r="Q43" s="672"/>
      <c r="R43" s="673"/>
      <c r="S43" s="674"/>
      <c r="T43" s="672"/>
      <c r="U43" s="644">
        <f aca="true" t="shared" si="4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1858"/>
      <c r="P44" s="1858"/>
      <c r="Q44" s="672"/>
      <c r="R44" s="673"/>
      <c r="S44" s="674"/>
      <c r="T44" s="672"/>
      <c r="U44" s="644">
        <f t="shared" si="4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1840"/>
      <c r="P45" s="1840"/>
      <c r="Q45" s="680"/>
      <c r="R45" s="673"/>
      <c r="S45" s="674"/>
      <c r="T45" s="672"/>
      <c r="U45" s="644">
        <f t="shared" si="4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1810"/>
      <c r="P46" s="1810"/>
      <c r="Q46" s="255"/>
      <c r="R46" s="359"/>
      <c r="S46" s="357"/>
      <c r="T46" s="358"/>
      <c r="U46" s="336">
        <f t="shared" si="4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806"/>
      <c r="P47" s="1806"/>
      <c r="Q47" s="358"/>
      <c r="R47" s="359"/>
      <c r="S47" s="357"/>
      <c r="T47" s="358"/>
      <c r="U47" s="336">
        <f t="shared" si="4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806"/>
      <c r="P48" s="1806"/>
      <c r="Q48" s="358"/>
      <c r="R48" s="359"/>
      <c r="S48" s="382"/>
      <c r="T48" s="358"/>
      <c r="U48" s="336">
        <f t="shared" si="4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1814"/>
      <c r="P49" s="181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806"/>
      <c r="P52" s="1806"/>
      <c r="Q52" s="399"/>
      <c r="R52" s="356"/>
      <c r="S52" s="400"/>
      <c r="T52" s="399"/>
      <c r="U52" s="336">
        <f aca="true" t="shared" si="5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806"/>
      <c r="P53" s="1806"/>
      <c r="Q53" s="399"/>
      <c r="R53" s="356"/>
      <c r="S53" s="400"/>
      <c r="T53" s="399"/>
      <c r="U53" s="336">
        <f t="shared" si="5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806"/>
      <c r="P54" s="1806"/>
      <c r="Q54" s="399"/>
      <c r="R54" s="356"/>
      <c r="S54" s="400"/>
      <c r="T54" s="399"/>
      <c r="U54" s="336">
        <f t="shared" si="5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806"/>
      <c r="P55" s="1806"/>
      <c r="Q55" s="399"/>
      <c r="R55" s="356"/>
      <c r="S55" s="357">
        <f>I55/9</f>
        <v>2</v>
      </c>
      <c r="T55" s="399"/>
      <c r="U55" s="336">
        <f t="shared" si="5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1811"/>
      <c r="P56" s="1811"/>
      <c r="Q56" s="406"/>
      <c r="R56" s="407"/>
      <c r="S56" s="408"/>
      <c r="T56" s="406"/>
      <c r="U56" s="336">
        <f t="shared" si="5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806"/>
      <c r="P57" s="1806"/>
      <c r="Q57" s="399"/>
      <c r="R57" s="410"/>
      <c r="S57" s="400"/>
      <c r="T57" s="399"/>
      <c r="U57" s="336">
        <f t="shared" si="5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334"/>
      <c r="P58" s="2335"/>
      <c r="Q58" s="1200">
        <f>I58/9</f>
        <v>2</v>
      </c>
      <c r="R58" s="1201"/>
      <c r="S58" s="1202"/>
      <c r="T58" s="1203"/>
      <c r="U58" s="921">
        <f t="shared" si="5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6" ref="H59:H67">G59*30</f>
        <v>330</v>
      </c>
      <c r="I59" s="1210"/>
      <c r="J59" s="1206"/>
      <c r="K59" s="1210"/>
      <c r="L59" s="1206"/>
      <c r="M59" s="1211"/>
      <c r="N59" s="1212"/>
      <c r="O59" s="2356"/>
      <c r="P59" s="2356"/>
      <c r="Q59" s="1213"/>
      <c r="R59" s="1214"/>
      <c r="S59" s="1215"/>
      <c r="T59" s="1213"/>
      <c r="U59" s="921">
        <f t="shared" si="5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6"/>
        <v>150</v>
      </c>
      <c r="I60" s="1222"/>
      <c r="J60" s="1218"/>
      <c r="K60" s="1222"/>
      <c r="L60" s="1218"/>
      <c r="M60" s="1223"/>
      <c r="N60" s="1212"/>
      <c r="O60" s="2356"/>
      <c r="P60" s="2356"/>
      <c r="Q60" s="1213"/>
      <c r="R60" s="1214"/>
      <c r="S60" s="1215"/>
      <c r="T60" s="1213"/>
      <c r="U60" s="921">
        <f t="shared" si="5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6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356"/>
      <c r="P61" s="2356"/>
      <c r="Q61" s="1213"/>
      <c r="R61" s="1214"/>
      <c r="S61" s="1215"/>
      <c r="T61" s="1213"/>
      <c r="U61" s="921">
        <f t="shared" si="5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6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6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6"/>
        <v>210</v>
      </c>
      <c r="I65" s="1238"/>
      <c r="J65" s="1239"/>
      <c r="K65" s="1238"/>
      <c r="L65" s="1239"/>
      <c r="M65" s="1240"/>
      <c r="N65" s="1241"/>
      <c r="O65" s="2332"/>
      <c r="P65" s="2332"/>
      <c r="Q65" s="1200"/>
      <c r="R65" s="1201"/>
      <c r="S65" s="1231"/>
      <c r="T65" s="1200"/>
      <c r="U65" s="921">
        <f t="shared" si="5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6"/>
        <v>60</v>
      </c>
      <c r="I66" s="1198"/>
      <c r="J66" s="1193"/>
      <c r="K66" s="1198"/>
      <c r="L66" s="1193"/>
      <c r="M66" s="1234"/>
      <c r="N66" s="1199"/>
      <c r="O66" s="2331"/>
      <c r="P66" s="2331"/>
      <c r="Q66" s="1200"/>
      <c r="R66" s="1201"/>
      <c r="S66" s="1231"/>
      <c r="T66" s="1200"/>
      <c r="U66" s="921">
        <f t="shared" si="5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6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333"/>
      <c r="P67" s="2333"/>
      <c r="Q67" s="1253"/>
      <c r="R67" s="1254"/>
      <c r="S67" s="1255"/>
      <c r="T67" s="1253"/>
      <c r="U67" s="921">
        <f t="shared" si="5"/>
        <v>0.5</v>
      </c>
      <c r="V67" s="921">
        <v>1</v>
      </c>
    </row>
    <row r="68" spans="1:28" ht="16.5" thickBot="1">
      <c r="A68" s="1938" t="s">
        <v>135</v>
      </c>
      <c r="B68" s="1939"/>
      <c r="C68" s="1939"/>
      <c r="D68" s="1939"/>
      <c r="E68" s="1939"/>
      <c r="F68" s="194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020"/>
      <c r="P68" s="2020"/>
      <c r="Q68" s="427"/>
      <c r="R68" s="428"/>
      <c r="S68" s="429"/>
      <c r="T68" s="430"/>
      <c r="U68" s="336">
        <f t="shared" si="5"/>
        <v>0</v>
      </c>
      <c r="AB68" s="336">
        <f>30*G68</f>
        <v>2205</v>
      </c>
    </row>
    <row r="69" spans="1:28" ht="16.5" thickBot="1">
      <c r="A69" s="1833" t="s">
        <v>55</v>
      </c>
      <c r="B69" s="1834"/>
      <c r="C69" s="1834"/>
      <c r="D69" s="1834"/>
      <c r="E69" s="1834"/>
      <c r="F69" s="183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1847"/>
      <c r="P69" s="1847"/>
      <c r="Q69" s="434"/>
      <c r="R69" s="434"/>
      <c r="S69" s="434"/>
      <c r="T69" s="435"/>
      <c r="U69" s="336">
        <f t="shared" si="5"/>
        <v>0</v>
      </c>
      <c r="AB69" s="336">
        <f>30*G69</f>
        <v>1095</v>
      </c>
    </row>
    <row r="70" spans="1:28" ht="16.5" thickBot="1">
      <c r="A70" s="1819" t="s">
        <v>110</v>
      </c>
      <c r="B70" s="1820"/>
      <c r="C70" s="1820"/>
      <c r="D70" s="1820"/>
      <c r="E70" s="1820"/>
      <c r="F70" s="1821"/>
      <c r="G70" s="1269">
        <f>G38+G42+G45+G35++G48+G55+G58+G61+G67+G51+G64</f>
        <v>37</v>
      </c>
      <c r="H70" s="280">
        <f aca="true" t="shared" si="7" ref="H70:M70">H38+H42+H45+H35++H48+H55+H58+H61+H67+H51+H64</f>
        <v>1110</v>
      </c>
      <c r="I70" s="280">
        <f t="shared" si="7"/>
        <v>488</v>
      </c>
      <c r="J70" s="280">
        <f>J38+J42+J45+J35++J48+J55+J58+J61+J67+J51+J64</f>
        <v>272</v>
      </c>
      <c r="K70" s="280">
        <f t="shared" si="7"/>
        <v>111</v>
      </c>
      <c r="L70" s="280">
        <f t="shared" si="7"/>
        <v>105</v>
      </c>
      <c r="M70" s="280">
        <f t="shared" si="7"/>
        <v>622</v>
      </c>
      <c r="N70" s="230">
        <f>SUM(N33:N67)</f>
        <v>26</v>
      </c>
      <c r="O70" s="1845">
        <f>SUM(O33:P67)</f>
        <v>5</v>
      </c>
      <c r="P70" s="184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5"/>
        <v>0.5603603603603604</v>
      </c>
      <c r="AB70" s="336">
        <f>30*G70</f>
        <v>1110</v>
      </c>
    </row>
    <row r="71" spans="1:20" ht="16.5" thickBot="1">
      <c r="A71" s="1822"/>
      <c r="B71" s="1823"/>
      <c r="C71" s="1823"/>
      <c r="D71" s="1823"/>
      <c r="E71" s="1823"/>
      <c r="F71" s="1823"/>
      <c r="G71" s="1823"/>
      <c r="H71" s="1823"/>
      <c r="I71" s="1823"/>
      <c r="J71" s="1823"/>
      <c r="K71" s="1823"/>
      <c r="L71" s="1823"/>
      <c r="M71" s="1823"/>
      <c r="N71" s="1823"/>
      <c r="O71" s="1823"/>
      <c r="P71" s="1823"/>
      <c r="Q71" s="1823"/>
      <c r="R71" s="1823"/>
      <c r="S71" s="1823"/>
      <c r="T71" s="1824"/>
    </row>
    <row r="72" spans="1:21" ht="22.5" customHeight="1" thickBot="1">
      <c r="A72" s="1825" t="s">
        <v>102</v>
      </c>
      <c r="B72" s="1826"/>
      <c r="C72" s="1826"/>
      <c r="D72" s="1826"/>
      <c r="E72" s="1826"/>
      <c r="F72" s="1826"/>
      <c r="G72" s="1826"/>
      <c r="H72" s="1826"/>
      <c r="I72" s="1826"/>
      <c r="J72" s="1826"/>
      <c r="K72" s="1826"/>
      <c r="L72" s="1826"/>
      <c r="M72" s="1826"/>
      <c r="N72" s="1826"/>
      <c r="O72" s="1826"/>
      <c r="P72" s="1826"/>
      <c r="Q72" s="1826"/>
      <c r="R72" s="1826"/>
      <c r="S72" s="1826"/>
      <c r="T72" s="1827"/>
      <c r="U72" s="336" t="e">
        <f>M72/H72</f>
        <v>#DIV/0!</v>
      </c>
    </row>
    <row r="73" spans="1:21" ht="15.75" customHeight="1" thickBot="1">
      <c r="A73" s="1828" t="s">
        <v>264</v>
      </c>
      <c r="B73" s="1829"/>
      <c r="C73" s="1829"/>
      <c r="D73" s="1829"/>
      <c r="E73" s="1829"/>
      <c r="F73" s="1829"/>
      <c r="G73" s="1829"/>
      <c r="H73" s="1829"/>
      <c r="I73" s="1829"/>
      <c r="J73" s="1829"/>
      <c r="K73" s="1829"/>
      <c r="L73" s="1829"/>
      <c r="M73" s="1829"/>
      <c r="N73" s="1829"/>
      <c r="O73" s="1829"/>
      <c r="P73" s="1829"/>
      <c r="Q73" s="1829"/>
      <c r="R73" s="1829"/>
      <c r="S73" s="1829"/>
      <c r="T73" s="1830"/>
      <c r="U73" s="336" t="e">
        <f>M73/H73</f>
        <v>#DIV/0!</v>
      </c>
    </row>
    <row r="74" spans="1:20" ht="21.75" customHeight="1">
      <c r="A74" s="1816" t="s">
        <v>268</v>
      </c>
      <c r="B74" s="1817"/>
      <c r="C74" s="1817"/>
      <c r="D74" s="1817"/>
      <c r="E74" s="1817"/>
      <c r="F74" s="1817"/>
      <c r="G74" s="1817"/>
      <c r="H74" s="1817"/>
      <c r="I74" s="1817"/>
      <c r="J74" s="1817"/>
      <c r="K74" s="1817"/>
      <c r="L74" s="1817"/>
      <c r="M74" s="1817"/>
      <c r="N74" s="1817"/>
      <c r="O74" s="1817"/>
      <c r="P74" s="1817"/>
      <c r="Q74" s="1817"/>
      <c r="R74" s="1817"/>
      <c r="S74" s="1817"/>
      <c r="T74" s="1818"/>
    </row>
    <row r="75" spans="1:35" ht="30" customHeight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806"/>
      <c r="P75" s="1806"/>
      <c r="Q75" s="399"/>
      <c r="R75" s="410"/>
      <c r="S75" s="357"/>
      <c r="T75" s="399"/>
      <c r="W75" s="336" t="s">
        <v>338</v>
      </c>
      <c r="X75" s="865">
        <f>SUMIF(V$75:V$89,1,G$75:G$89)</f>
        <v>17</v>
      </c>
      <c r="AC75" s="1304"/>
      <c r="AD75" s="1304">
        <v>1</v>
      </c>
      <c r="AE75" s="1304">
        <v>2</v>
      </c>
      <c r="AF75" s="1304">
        <v>3</v>
      </c>
      <c r="AG75" s="1304">
        <v>4</v>
      </c>
      <c r="AH75" s="1304">
        <v>5</v>
      </c>
      <c r="AI75" s="1304">
        <v>6</v>
      </c>
    </row>
    <row r="76" spans="1:35" ht="21.75" customHeight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1814"/>
      <c r="P76" s="1815"/>
      <c r="Q76" s="399"/>
      <c r="R76" s="410"/>
      <c r="S76" s="357"/>
      <c r="T76" s="399"/>
      <c r="W76" s="336" t="s">
        <v>339</v>
      </c>
      <c r="X76" s="865">
        <f>SUMIF(V$75:V$89,2,G$75:G$89)</f>
        <v>0</v>
      </c>
      <c r="AC76" s="1304" t="s">
        <v>362</v>
      </c>
      <c r="AD76" s="1304">
        <f aca="true" t="shared" si="8" ref="AD76:AI76">COUNTIF($C75:$C89,AD75)</f>
        <v>0</v>
      </c>
      <c r="AE76" s="1304">
        <f t="shared" si="8"/>
        <v>1</v>
      </c>
      <c r="AF76" s="1304">
        <f t="shared" si="8"/>
        <v>2</v>
      </c>
      <c r="AG76" s="1304">
        <f t="shared" si="8"/>
        <v>0</v>
      </c>
      <c r="AH76" s="1304">
        <f t="shared" si="8"/>
        <v>0</v>
      </c>
      <c r="AI76" s="1304">
        <f t="shared" si="8"/>
        <v>0</v>
      </c>
    </row>
    <row r="77" spans="1:35" ht="21.75" customHeight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1814"/>
      <c r="P77" s="1815"/>
      <c r="Q77" s="358">
        <f>I77/9</f>
        <v>5</v>
      </c>
      <c r="R77" s="410"/>
      <c r="S77" s="357"/>
      <c r="T77" s="399"/>
      <c r="V77" s="336">
        <v>1</v>
      </c>
      <c r="AC77" s="1304" t="s">
        <v>363</v>
      </c>
      <c r="AD77" s="1304">
        <f aca="true" t="shared" si="9" ref="AD77:AI77">COUNTIF($D75:$D89,AD75)</f>
        <v>0</v>
      </c>
      <c r="AE77" s="1304">
        <f t="shared" si="9"/>
        <v>2</v>
      </c>
      <c r="AF77" s="1304">
        <f t="shared" si="9"/>
        <v>0</v>
      </c>
      <c r="AG77" s="1304">
        <f t="shared" si="9"/>
        <v>0</v>
      </c>
      <c r="AH77" s="1304">
        <f t="shared" si="9"/>
        <v>0</v>
      </c>
      <c r="AI77" s="1304">
        <f t="shared" si="9"/>
        <v>0</v>
      </c>
    </row>
    <row r="78" spans="1:20" ht="31.5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10" ref="H78:H91">G78*30</f>
        <v>90</v>
      </c>
      <c r="I78" s="440"/>
      <c r="J78" s="145"/>
      <c r="K78" s="444"/>
      <c r="L78" s="444"/>
      <c r="M78" s="445"/>
      <c r="N78" s="446"/>
      <c r="O78" s="1946"/>
      <c r="P78" s="1946"/>
      <c r="Q78" s="448"/>
      <c r="R78" s="449"/>
      <c r="S78" s="450"/>
      <c r="T78" s="451"/>
    </row>
    <row r="79" spans="1:20" s="601" customFormat="1" ht="15.75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10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10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021"/>
      <c r="P81" s="2021"/>
      <c r="Q81" s="463"/>
      <c r="R81" s="464"/>
      <c r="S81" s="459"/>
      <c r="T81" s="463"/>
    </row>
    <row r="82" spans="1:20" ht="15.75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1807"/>
      <c r="P82" s="1807"/>
      <c r="Q82" s="465"/>
      <c r="R82" s="466"/>
      <c r="S82" s="398"/>
      <c r="T82" s="465"/>
    </row>
    <row r="83" spans="1:22" ht="15.75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1854"/>
      <c r="P83" s="1855"/>
      <c r="Q83" s="92">
        <f>I83/9</f>
        <v>5</v>
      </c>
      <c r="R83" s="50"/>
      <c r="S83" s="398"/>
      <c r="T83" s="465"/>
      <c r="V83" s="336">
        <v>1</v>
      </c>
    </row>
    <row r="84" spans="1:20" ht="15.75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10"/>
        <v>150</v>
      </c>
      <c r="I84" s="378"/>
      <c r="J84" s="6"/>
      <c r="K84" s="6"/>
      <c r="L84" s="6"/>
      <c r="M84" s="169"/>
      <c r="N84" s="356"/>
      <c r="O84" s="1806"/>
      <c r="P84" s="1806"/>
      <c r="Q84" s="467"/>
      <c r="R84" s="359"/>
      <c r="S84" s="400"/>
      <c r="T84" s="399"/>
    </row>
    <row r="85" spans="1:20" ht="15.75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10"/>
        <v>30</v>
      </c>
      <c r="I85" s="354"/>
      <c r="J85" s="13"/>
      <c r="K85" s="13"/>
      <c r="L85" s="13"/>
      <c r="M85" s="258"/>
      <c r="N85" s="356"/>
      <c r="O85" s="1814"/>
      <c r="P85" s="1815"/>
      <c r="Q85" s="399"/>
      <c r="R85" s="359"/>
      <c r="S85" s="400"/>
      <c r="T85" s="399"/>
    </row>
    <row r="86" spans="1:22" ht="15.75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10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1814">
        <v>5</v>
      </c>
      <c r="P86" s="1815"/>
      <c r="Q86" s="467"/>
      <c r="R86" s="359"/>
      <c r="S86" s="400"/>
      <c r="T86" s="399"/>
      <c r="V86" s="336">
        <v>1</v>
      </c>
    </row>
    <row r="87" spans="1:20" ht="31.5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10"/>
        <v>120</v>
      </c>
      <c r="I87" s="378"/>
      <c r="J87" s="378"/>
      <c r="K87" s="378"/>
      <c r="L87" s="378"/>
      <c r="M87" s="468"/>
      <c r="N87" s="356"/>
      <c r="O87" s="1806"/>
      <c r="P87" s="1806"/>
      <c r="Q87" s="399"/>
      <c r="R87" s="410"/>
      <c r="S87" s="400"/>
      <c r="T87" s="399"/>
    </row>
    <row r="88" spans="1:20" ht="15.75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10"/>
        <v>30</v>
      </c>
      <c r="I88" s="354"/>
      <c r="J88" s="354"/>
      <c r="K88" s="354"/>
      <c r="L88" s="354"/>
      <c r="M88" s="469"/>
      <c r="N88" s="356"/>
      <c r="O88" s="1806"/>
      <c r="P88" s="1806"/>
      <c r="Q88" s="399"/>
      <c r="R88" s="410"/>
      <c r="S88" s="400"/>
      <c r="T88" s="399"/>
    </row>
    <row r="89" spans="1:22" ht="15.75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10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1806">
        <f>I89/9</f>
        <v>4</v>
      </c>
      <c r="P89" s="1806"/>
      <c r="Q89" s="399"/>
      <c r="R89" s="410"/>
      <c r="S89" s="400"/>
      <c r="T89" s="399"/>
      <c r="V89" s="336">
        <v>1</v>
      </c>
    </row>
    <row r="90" spans="1:28" ht="16.5" thickBot="1">
      <c r="A90" s="1801" t="s">
        <v>261</v>
      </c>
      <c r="B90" s="1802"/>
      <c r="C90" s="1802"/>
      <c r="D90" s="1802"/>
      <c r="E90" s="1802"/>
      <c r="F90" s="1802"/>
      <c r="G90" s="972">
        <f>G91+G92</f>
        <v>26</v>
      </c>
      <c r="H90" s="267">
        <f t="shared" si="10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  <c r="AB90" s="336">
        <f>30*G90</f>
        <v>780</v>
      </c>
    </row>
    <row r="91" spans="1:28" ht="16.5" thickBot="1">
      <c r="A91" s="1822" t="s">
        <v>329</v>
      </c>
      <c r="B91" s="1929"/>
      <c r="C91" s="1929"/>
      <c r="D91" s="1929"/>
      <c r="E91" s="1929"/>
      <c r="F91" s="1929"/>
      <c r="G91" s="972">
        <f>G85+G88+G82+G76+G79</f>
        <v>9</v>
      </c>
      <c r="H91" s="267">
        <f t="shared" si="10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  <c r="AB91" s="336">
        <f>30*G91</f>
        <v>270</v>
      </c>
    </row>
    <row r="92" spans="1:28" ht="16.5" thickBot="1">
      <c r="A92" s="1931" t="s">
        <v>260</v>
      </c>
      <c r="B92" s="1932"/>
      <c r="C92" s="1932"/>
      <c r="D92" s="1932"/>
      <c r="E92" s="1932"/>
      <c r="F92" s="1932"/>
      <c r="G92" s="972">
        <f>G80+G86+G89+G83+G77</f>
        <v>17</v>
      </c>
      <c r="H92" s="248">
        <f aca="true" t="shared" si="11" ref="H92:M92">H80+H86+H89+H83+H77</f>
        <v>510</v>
      </c>
      <c r="I92" s="248">
        <f t="shared" si="11"/>
        <v>198</v>
      </c>
      <c r="J92" s="248">
        <f t="shared" si="11"/>
        <v>108</v>
      </c>
      <c r="K92" s="248">
        <f t="shared" si="11"/>
        <v>36</v>
      </c>
      <c r="L92" s="248">
        <f t="shared" si="11"/>
        <v>54</v>
      </c>
      <c r="M92" s="248">
        <f t="shared" si="11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  <c r="AB92" s="336">
        <f>30*G92</f>
        <v>510</v>
      </c>
    </row>
    <row r="93" spans="1:20" ht="15.75">
      <c r="A93" s="1833"/>
      <c r="B93" s="2018"/>
      <c r="C93" s="2018"/>
      <c r="D93" s="2018"/>
      <c r="E93" s="2018"/>
      <c r="F93" s="2018"/>
      <c r="G93" s="2018"/>
      <c r="H93" s="2018"/>
      <c r="I93" s="2018"/>
      <c r="J93" s="2018"/>
      <c r="K93" s="2018"/>
      <c r="L93" s="2018"/>
      <c r="M93" s="2018"/>
      <c r="N93" s="2018"/>
      <c r="O93" s="2018"/>
      <c r="P93" s="2018"/>
      <c r="Q93" s="2018"/>
      <c r="R93" s="2018"/>
      <c r="S93" s="2018"/>
      <c r="T93" s="2019"/>
    </row>
    <row r="94" spans="1:20" ht="19.5" customHeight="1" hidden="1" thickBot="1">
      <c r="A94" s="1798" t="s">
        <v>269</v>
      </c>
      <c r="B94" s="1799"/>
      <c r="C94" s="1799"/>
      <c r="D94" s="1799"/>
      <c r="E94" s="1799"/>
      <c r="F94" s="1799"/>
      <c r="G94" s="1799"/>
      <c r="H94" s="1799"/>
      <c r="I94" s="1799"/>
      <c r="J94" s="1799"/>
      <c r="K94" s="1799"/>
      <c r="L94" s="1799"/>
      <c r="M94" s="1799"/>
      <c r="N94" s="1799"/>
      <c r="O94" s="1799"/>
      <c r="P94" s="1799"/>
      <c r="Q94" s="1799"/>
      <c r="R94" s="1799"/>
      <c r="S94" s="1799"/>
      <c r="T94" s="1800"/>
    </row>
    <row r="95" spans="1:24" ht="47.25" hidden="1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21" ht="15.75" hidden="1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</row>
    <row r="97" spans="1:21" ht="15.75" hidden="1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</row>
    <row r="98" spans="1:21" ht="15.75" hidden="1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</row>
    <row r="99" spans="1:21" ht="15.75" hidden="1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 hidden="1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12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 hidden="1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12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 hidden="1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12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hidden="1" thickBot="1">
      <c r="A103" s="1801" t="s">
        <v>258</v>
      </c>
      <c r="B103" s="1802"/>
      <c r="C103" s="1802"/>
      <c r="D103" s="1802"/>
      <c r="E103" s="1802"/>
      <c r="F103" s="1802"/>
      <c r="G103" s="1267">
        <f>G104+G105</f>
        <v>12.5</v>
      </c>
      <c r="H103" s="151">
        <f t="shared" si="12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hidden="1" thickBot="1">
      <c r="A104" s="1812" t="s">
        <v>55</v>
      </c>
      <c r="B104" s="1813"/>
      <c r="C104" s="1813"/>
      <c r="D104" s="1813"/>
      <c r="E104" s="1813"/>
      <c r="F104" s="1813"/>
      <c r="G104" s="1277">
        <f>G96+G101+G93</f>
        <v>2.5</v>
      </c>
      <c r="H104" s="277">
        <f t="shared" si="12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hidden="1" thickBot="1">
      <c r="A105" s="1822" t="s">
        <v>259</v>
      </c>
      <c r="B105" s="1929"/>
      <c r="C105" s="1929"/>
      <c r="D105" s="1929"/>
      <c r="E105" s="1929"/>
      <c r="F105" s="1929"/>
      <c r="G105" s="1278">
        <f>G97+G102+G94</f>
        <v>10</v>
      </c>
      <c r="H105" s="278">
        <f t="shared" si="12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13" ref="N105:T105">SUM(N95:N102)</f>
        <v>0</v>
      </c>
      <c r="O105" s="225">
        <f t="shared" si="13"/>
        <v>6</v>
      </c>
      <c r="P105" s="225">
        <f t="shared" si="13"/>
        <v>10</v>
      </c>
      <c r="Q105" s="225">
        <f t="shared" si="13"/>
        <v>8</v>
      </c>
      <c r="R105" s="225">
        <f t="shared" si="13"/>
        <v>0</v>
      </c>
      <c r="S105" s="225">
        <f t="shared" si="13"/>
        <v>0</v>
      </c>
      <c r="T105" s="479">
        <f t="shared" si="13"/>
        <v>0</v>
      </c>
      <c r="U105" s="607"/>
    </row>
    <row r="106" spans="1:21" ht="20.25" thickBot="1">
      <c r="A106" s="1803" t="s">
        <v>176</v>
      </c>
      <c r="B106" s="1804"/>
      <c r="C106" s="1804"/>
      <c r="D106" s="1804"/>
      <c r="E106" s="1804"/>
      <c r="F106" s="1804"/>
      <c r="G106" s="1804"/>
      <c r="H106" s="1804"/>
      <c r="I106" s="1804"/>
      <c r="J106" s="1804"/>
      <c r="K106" s="1804"/>
      <c r="L106" s="1804"/>
      <c r="M106" s="1804"/>
      <c r="N106" s="1804"/>
      <c r="O106" s="1804"/>
      <c r="P106" s="1804"/>
      <c r="Q106" s="1804"/>
      <c r="R106" s="1804"/>
      <c r="S106" s="1804"/>
      <c r="T106" s="1805"/>
      <c r="U106" s="608">
        <f>M42/H42</f>
        <v>0.4</v>
      </c>
    </row>
    <row r="107" spans="1:21" s="347" customFormat="1" ht="20.25" customHeight="1" thickBot="1">
      <c r="A107" s="1957" t="s">
        <v>270</v>
      </c>
      <c r="B107" s="1958"/>
      <c r="C107" s="1958"/>
      <c r="D107" s="1958"/>
      <c r="E107" s="1958"/>
      <c r="F107" s="1958"/>
      <c r="G107" s="1958"/>
      <c r="H107" s="1958"/>
      <c r="I107" s="1958"/>
      <c r="J107" s="1958"/>
      <c r="K107" s="1958"/>
      <c r="L107" s="1958"/>
      <c r="M107" s="1958"/>
      <c r="N107" s="1958"/>
      <c r="O107" s="1958"/>
      <c r="P107" s="1958"/>
      <c r="Q107" s="1958"/>
      <c r="R107" s="1958"/>
      <c r="S107" s="1958"/>
      <c r="T107" s="1959"/>
      <c r="U107" s="609"/>
    </row>
    <row r="108" spans="1:35" ht="15.75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4" ref="H108:H134">G108*30</f>
        <v>180</v>
      </c>
      <c r="I108" s="470"/>
      <c r="J108" s="244"/>
      <c r="K108" s="350"/>
      <c r="L108" s="70"/>
      <c r="M108" s="481"/>
      <c r="N108" s="98"/>
      <c r="O108" s="1933"/>
      <c r="P108" s="1934"/>
      <c r="Q108" s="482"/>
      <c r="R108" s="483"/>
      <c r="S108" s="484"/>
      <c r="T108" s="482"/>
      <c r="U108" s="336">
        <f aca="true" t="shared" si="15" ref="U108:U140">M108/H108</f>
        <v>0</v>
      </c>
      <c r="AC108" s="1304"/>
      <c r="AD108" s="1304">
        <v>1</v>
      </c>
      <c r="AE108" s="1304">
        <v>2</v>
      </c>
      <c r="AF108" s="1304">
        <v>3</v>
      </c>
      <c r="AG108" s="1304">
        <v>4</v>
      </c>
      <c r="AH108" s="1304">
        <v>5</v>
      </c>
      <c r="AI108" s="1304">
        <v>6</v>
      </c>
    </row>
    <row r="109" spans="1:35" s="601" customFormat="1" ht="15.75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4"/>
        <v>75</v>
      </c>
      <c r="I109" s="360"/>
      <c r="J109" s="13"/>
      <c r="K109" s="354"/>
      <c r="L109" s="13"/>
      <c r="M109" s="258"/>
      <c r="N109" s="356"/>
      <c r="O109" s="1814"/>
      <c r="P109" s="1815"/>
      <c r="Q109" s="399"/>
      <c r="R109" s="359"/>
      <c r="S109" s="357"/>
      <c r="T109" s="399"/>
      <c r="U109" s="601">
        <f t="shared" si="15"/>
        <v>0</v>
      </c>
      <c r="AC109" s="1304" t="s">
        <v>362</v>
      </c>
      <c r="AD109" s="1304">
        <f aca="true" t="shared" si="16" ref="AD109:AI109">COUNTIF($C108:$C145,AD108)</f>
        <v>0</v>
      </c>
      <c r="AE109" s="1304">
        <f t="shared" si="16"/>
        <v>1</v>
      </c>
      <c r="AF109" s="1304">
        <f t="shared" si="16"/>
        <v>2</v>
      </c>
      <c r="AG109" s="1304">
        <f t="shared" si="16"/>
        <v>4</v>
      </c>
      <c r="AH109" s="1304">
        <f t="shared" si="16"/>
        <v>1</v>
      </c>
      <c r="AI109" s="1304">
        <f t="shared" si="16"/>
        <v>1</v>
      </c>
    </row>
    <row r="110" spans="1:35" ht="15.75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4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1814"/>
      <c r="P110" s="1815"/>
      <c r="Q110" s="358">
        <f>I110/9</f>
        <v>4</v>
      </c>
      <c r="R110" s="359"/>
      <c r="S110" s="357"/>
      <c r="T110" s="399"/>
      <c r="U110" s="336">
        <f t="shared" si="15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  <c r="AC110" s="1304" t="s">
        <v>363</v>
      </c>
      <c r="AD110" s="1304">
        <f aca="true" t="shared" si="17" ref="AD110:AI110">COUNTIF($D108:$D145,AD108)</f>
        <v>0</v>
      </c>
      <c r="AE110" s="1304">
        <f t="shared" si="17"/>
        <v>1</v>
      </c>
      <c r="AF110" s="1304">
        <f t="shared" si="17"/>
        <v>0</v>
      </c>
      <c r="AG110" s="1304">
        <f t="shared" si="17"/>
        <v>1</v>
      </c>
      <c r="AH110" s="1304">
        <f t="shared" si="17"/>
        <v>3</v>
      </c>
      <c r="AI110" s="1304">
        <f t="shared" si="17"/>
        <v>2</v>
      </c>
    </row>
    <row r="111" spans="1:25" ht="31.5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4"/>
        <v>90</v>
      </c>
      <c r="I111" s="360"/>
      <c r="J111" s="352"/>
      <c r="K111" s="354"/>
      <c r="L111" s="13"/>
      <c r="M111" s="258"/>
      <c r="N111" s="356"/>
      <c r="O111" s="1814"/>
      <c r="P111" s="1815"/>
      <c r="Q111" s="358"/>
      <c r="R111" s="359"/>
      <c r="S111" s="357"/>
      <c r="T111" s="399"/>
      <c r="U111" s="336">
        <f t="shared" si="15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4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4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4"/>
        <v>285</v>
      </c>
      <c r="I114" s="360"/>
      <c r="J114" s="610"/>
      <c r="K114" s="610"/>
      <c r="L114" s="610"/>
      <c r="M114" s="258"/>
      <c r="N114" s="356"/>
      <c r="O114" s="1806"/>
      <c r="P114" s="1806"/>
      <c r="Q114" s="399"/>
      <c r="R114" s="359"/>
      <c r="S114" s="357"/>
      <c r="T114" s="399"/>
      <c r="U114" s="336">
        <f t="shared" si="15"/>
        <v>0</v>
      </c>
    </row>
    <row r="115" spans="1:21" s="601" customFormat="1" ht="15.75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4"/>
        <v>90</v>
      </c>
      <c r="I115" s="360"/>
      <c r="J115" s="13"/>
      <c r="K115" s="13"/>
      <c r="L115" s="13"/>
      <c r="M115" s="258"/>
      <c r="N115" s="356"/>
      <c r="O115" s="1806"/>
      <c r="P115" s="1806"/>
      <c r="Q115" s="399"/>
      <c r="R115" s="359"/>
      <c r="S115" s="400"/>
      <c r="T115" s="399"/>
      <c r="U115" s="601">
        <f t="shared" si="15"/>
        <v>0</v>
      </c>
    </row>
    <row r="116" spans="1:23" ht="15.75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4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1806"/>
      <c r="P116" s="1806"/>
      <c r="Q116" s="358"/>
      <c r="R116" s="359">
        <f>I116/15</f>
        <v>5</v>
      </c>
      <c r="S116" s="357"/>
      <c r="T116" s="399"/>
      <c r="U116" s="336">
        <f t="shared" si="15"/>
        <v>0.6153846153846154</v>
      </c>
      <c r="V116" s="754">
        <f>G116</f>
        <v>6.5</v>
      </c>
      <c r="W116" s="336">
        <v>2</v>
      </c>
    </row>
    <row r="117" spans="1:23" s="601" customFormat="1" ht="36" customHeight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1814"/>
      <c r="P117" s="1815"/>
      <c r="Q117" s="358"/>
      <c r="R117" s="359"/>
      <c r="S117" s="357">
        <f>I117/9</f>
        <v>3.3333333333333335</v>
      </c>
      <c r="T117" s="399"/>
      <c r="U117" s="601">
        <f t="shared" si="15"/>
        <v>0.6666666666666666</v>
      </c>
      <c r="V117" s="755">
        <f>G117</f>
        <v>3</v>
      </c>
      <c r="W117" s="601">
        <v>2</v>
      </c>
    </row>
    <row r="118" spans="1:21" ht="31.5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8" ref="H118:H124">G118*30</f>
        <v>120</v>
      </c>
      <c r="I118" s="360"/>
      <c r="J118" s="354"/>
      <c r="K118" s="13"/>
      <c r="L118" s="13"/>
      <c r="M118" s="258"/>
      <c r="N118" s="356"/>
      <c r="O118" s="1806"/>
      <c r="P118" s="1806"/>
      <c r="Q118" s="399"/>
      <c r="R118" s="359"/>
      <c r="S118" s="400"/>
      <c r="T118" s="399"/>
      <c r="U118" s="336">
        <f t="shared" si="15"/>
        <v>0</v>
      </c>
    </row>
    <row r="119" spans="1:23" s="601" customFormat="1" ht="15.75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8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1814">
        <f>I119/9</f>
        <v>5</v>
      </c>
      <c r="P119" s="1815"/>
      <c r="Q119" s="399"/>
      <c r="R119" s="359"/>
      <c r="S119" s="400"/>
      <c r="T119" s="399"/>
      <c r="U119" s="601">
        <f t="shared" si="15"/>
        <v>0.5</v>
      </c>
      <c r="V119" s="755">
        <f>G119</f>
        <v>3</v>
      </c>
      <c r="W119" s="601">
        <v>1</v>
      </c>
    </row>
    <row r="120" spans="1:23" s="601" customFormat="1" ht="31.5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8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1814"/>
      <c r="P120" s="1815"/>
      <c r="Q120" s="358">
        <f>I120/9</f>
        <v>2</v>
      </c>
      <c r="R120" s="359"/>
      <c r="S120" s="400"/>
      <c r="T120" s="399"/>
      <c r="U120" s="601">
        <f t="shared" si="15"/>
        <v>0.4</v>
      </c>
      <c r="V120" s="755">
        <f>G120</f>
        <v>1</v>
      </c>
      <c r="W120" s="601">
        <v>1</v>
      </c>
    </row>
    <row r="121" spans="1:21" s="601" customFormat="1" ht="47.25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8"/>
        <v>345</v>
      </c>
      <c r="I121" s="360"/>
      <c r="J121" s="13"/>
      <c r="K121" s="13"/>
      <c r="L121" s="13"/>
      <c r="M121" s="258"/>
      <c r="N121" s="356"/>
      <c r="O121" s="1806"/>
      <c r="P121" s="1806"/>
      <c r="Q121" s="399"/>
      <c r="R121" s="359"/>
      <c r="S121" s="400"/>
      <c r="T121" s="399"/>
      <c r="U121" s="601">
        <f t="shared" si="15"/>
        <v>0</v>
      </c>
    </row>
    <row r="122" spans="1:21" ht="15.75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8"/>
        <v>150</v>
      </c>
      <c r="I122" s="360"/>
      <c r="J122" s="13"/>
      <c r="K122" s="13"/>
      <c r="L122" s="13"/>
      <c r="M122" s="258"/>
      <c r="N122" s="356"/>
      <c r="O122" s="1806"/>
      <c r="P122" s="1806"/>
      <c r="Q122" s="399"/>
      <c r="R122" s="410"/>
      <c r="S122" s="32"/>
      <c r="T122" s="399"/>
      <c r="U122" s="336">
        <f t="shared" si="15"/>
        <v>0</v>
      </c>
    </row>
    <row r="123" spans="1:23" ht="15.75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8"/>
        <v>150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96</v>
      </c>
      <c r="N123" s="356"/>
      <c r="O123" s="1806"/>
      <c r="P123" s="1806"/>
      <c r="Q123" s="358">
        <v>6</v>
      </c>
      <c r="R123" s="359"/>
      <c r="S123" s="161"/>
      <c r="T123" s="399"/>
      <c r="U123" s="336">
        <f t="shared" si="15"/>
        <v>0.64</v>
      </c>
      <c r="V123" s="754">
        <f>G123</f>
        <v>5</v>
      </c>
      <c r="W123" s="336">
        <v>1</v>
      </c>
    </row>
    <row r="124" spans="1:23" ht="47.25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8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1806"/>
      <c r="P124" s="1806"/>
      <c r="Q124" s="358"/>
      <c r="R124" s="359">
        <v>1</v>
      </c>
      <c r="S124" s="161"/>
      <c r="T124" s="399"/>
      <c r="U124" s="336">
        <f t="shared" si="15"/>
        <v>0.6666666666666666</v>
      </c>
      <c r="V124" s="754">
        <f>G124</f>
        <v>1.5</v>
      </c>
      <c r="W124" s="601">
        <v>2</v>
      </c>
    </row>
    <row r="125" spans="1:21" ht="31.5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4"/>
        <v>225</v>
      </c>
      <c r="I125" s="388"/>
      <c r="J125" s="389"/>
      <c r="K125" s="389"/>
      <c r="L125" s="389"/>
      <c r="M125" s="391"/>
      <c r="N125" s="253"/>
      <c r="O125" s="1810"/>
      <c r="P125" s="1810"/>
      <c r="Q125" s="396"/>
      <c r="R125" s="394"/>
      <c r="S125" s="489"/>
      <c r="T125" s="396"/>
      <c r="U125" s="336">
        <f t="shared" si="15"/>
        <v>0</v>
      </c>
    </row>
    <row r="126" spans="1:21" s="601" customFormat="1" ht="15.75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4"/>
        <v>45</v>
      </c>
      <c r="I126" s="360"/>
      <c r="J126" s="13"/>
      <c r="K126" s="13"/>
      <c r="L126" s="13"/>
      <c r="M126" s="258"/>
      <c r="N126" s="356"/>
      <c r="O126" s="1806"/>
      <c r="P126" s="1806"/>
      <c r="Q126" s="399"/>
      <c r="R126" s="410"/>
      <c r="S126" s="400"/>
      <c r="T126" s="399"/>
      <c r="U126" s="601">
        <f t="shared" si="15"/>
        <v>0</v>
      </c>
    </row>
    <row r="127" spans="1:23" ht="15.75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4"/>
        <v>180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105</v>
      </c>
      <c r="N127" s="356"/>
      <c r="O127" s="1806"/>
      <c r="P127" s="1806"/>
      <c r="Q127" s="358"/>
      <c r="R127" s="359">
        <f>I127/15</f>
        <v>5</v>
      </c>
      <c r="S127" s="400"/>
      <c r="T127" s="399"/>
      <c r="U127" s="336">
        <f t="shared" si="15"/>
        <v>0.5833333333333334</v>
      </c>
      <c r="V127" s="754">
        <f>G127</f>
        <v>6</v>
      </c>
      <c r="W127" s="336">
        <v>2</v>
      </c>
    </row>
    <row r="128" spans="1:21" ht="31.5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4"/>
        <v>240</v>
      </c>
      <c r="I128" s="360"/>
      <c r="J128" s="13"/>
      <c r="K128" s="13"/>
      <c r="L128" s="13"/>
      <c r="M128" s="258"/>
      <c r="N128" s="410"/>
      <c r="O128" s="1806"/>
      <c r="P128" s="1806"/>
      <c r="Q128" s="399"/>
      <c r="R128" s="359"/>
      <c r="S128" s="357"/>
      <c r="T128" s="399"/>
      <c r="U128" s="336">
        <f t="shared" si="15"/>
        <v>0</v>
      </c>
    </row>
    <row r="129" spans="1:21" s="604" customFormat="1" ht="15.75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4"/>
        <v>60</v>
      </c>
      <c r="I129" s="357"/>
      <c r="J129" s="13"/>
      <c r="K129" s="13"/>
      <c r="L129" s="13"/>
      <c r="M129" s="283"/>
      <c r="N129" s="410"/>
      <c r="O129" s="1806"/>
      <c r="P129" s="1806"/>
      <c r="Q129" s="399"/>
      <c r="R129" s="359"/>
      <c r="S129" s="357"/>
      <c r="T129" s="399"/>
      <c r="U129" s="604">
        <f t="shared" si="15"/>
        <v>0</v>
      </c>
    </row>
    <row r="130" spans="1:23" ht="15.75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4"/>
        <v>180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105</v>
      </c>
      <c r="N130" s="410"/>
      <c r="O130" s="1806"/>
      <c r="P130" s="1806"/>
      <c r="Q130" s="399"/>
      <c r="R130" s="359">
        <f>I130/15</f>
        <v>5</v>
      </c>
      <c r="S130" s="357"/>
      <c r="T130" s="399"/>
      <c r="U130" s="336">
        <f t="shared" si="15"/>
        <v>0.5833333333333334</v>
      </c>
      <c r="V130" s="593">
        <f>G130</f>
        <v>6</v>
      </c>
      <c r="W130" s="336">
        <v>2</v>
      </c>
    </row>
    <row r="131" spans="1:21" ht="31.5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4"/>
        <v>270</v>
      </c>
      <c r="I131" s="357"/>
      <c r="J131" s="13"/>
      <c r="K131" s="13"/>
      <c r="L131" s="13"/>
      <c r="M131" s="283"/>
      <c r="N131" s="410"/>
      <c r="O131" s="1806"/>
      <c r="P131" s="1806"/>
      <c r="Q131" s="399"/>
      <c r="R131" s="359"/>
      <c r="S131" s="357"/>
      <c r="T131" s="399"/>
      <c r="U131" s="336">
        <f t="shared" si="15"/>
        <v>0</v>
      </c>
    </row>
    <row r="132" spans="1:20" s="604" customFormat="1" ht="15.75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4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4"/>
        <v>180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9" ref="M133:M140">H133-I133</f>
        <v>105</v>
      </c>
      <c r="N133" s="356"/>
      <c r="O133" s="1814"/>
      <c r="P133" s="1815"/>
      <c r="Q133" s="53"/>
      <c r="R133" s="359">
        <f>I133/15</f>
        <v>5</v>
      </c>
      <c r="S133" s="161"/>
      <c r="T133" s="492"/>
      <c r="U133" s="336">
        <f t="shared" si="15"/>
        <v>0.5833333333333334</v>
      </c>
      <c r="V133" s="754">
        <f>G133</f>
        <v>6</v>
      </c>
      <c r="W133" s="336">
        <v>2</v>
      </c>
    </row>
    <row r="134" spans="1:23" ht="31.5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4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9"/>
        <v>27</v>
      </c>
      <c r="N134" s="437"/>
      <c r="O134" s="1806"/>
      <c r="P134" s="1806"/>
      <c r="Q134" s="399"/>
      <c r="R134" s="393"/>
      <c r="S134" s="357">
        <f>I134/9</f>
        <v>2</v>
      </c>
      <c r="T134" s="399"/>
      <c r="U134" s="336">
        <f t="shared" si="15"/>
        <v>0.6</v>
      </c>
      <c r="V134" s="754">
        <f>G134</f>
        <v>1.5</v>
      </c>
      <c r="W134" s="336">
        <v>2</v>
      </c>
    </row>
    <row r="135" spans="1:23" ht="51" customHeight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9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5"/>
        <v>0.6</v>
      </c>
      <c r="V135" s="754">
        <f>G135</f>
        <v>3</v>
      </c>
      <c r="W135" s="336">
        <v>2</v>
      </c>
    </row>
    <row r="136" spans="1:23" ht="47.25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9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5"/>
        <v>0.6444444444444445</v>
      </c>
      <c r="V136" s="754">
        <f>G136</f>
        <v>3</v>
      </c>
      <c r="W136" s="336">
        <v>2</v>
      </c>
    </row>
    <row r="137" spans="1:22" ht="15.75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9"/>
        <v>60</v>
      </c>
      <c r="N138" s="20"/>
      <c r="O138" s="1854"/>
      <c r="P138" s="1855"/>
      <c r="Q138" s="465"/>
      <c r="R138" s="359"/>
      <c r="S138" s="357">
        <f>I138/9</f>
        <v>3.3333333333333335</v>
      </c>
      <c r="T138" s="357"/>
      <c r="U138" s="336">
        <f t="shared" si="15"/>
        <v>0.6666666666666666</v>
      </c>
      <c r="V138" s="754">
        <f>G138</f>
        <v>3</v>
      </c>
      <c r="W138" s="336">
        <v>2</v>
      </c>
    </row>
    <row r="139" spans="1:23" ht="15.75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9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9"/>
        <v>58</v>
      </c>
      <c r="N140" s="20"/>
      <c r="O140" s="1831"/>
      <c r="P140" s="1832"/>
      <c r="Q140" s="465"/>
      <c r="R140" s="410"/>
      <c r="S140" s="400"/>
      <c r="T140" s="358">
        <f>I140/8</f>
        <v>4</v>
      </c>
      <c r="U140" s="336">
        <f t="shared" si="15"/>
        <v>0.6444444444444445</v>
      </c>
      <c r="V140" s="754">
        <f>G140</f>
        <v>3</v>
      </c>
      <c r="W140" s="336">
        <v>2</v>
      </c>
    </row>
    <row r="141" spans="1:20" ht="16.5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thickBot="1">
      <c r="A142" s="1935" t="s">
        <v>327</v>
      </c>
      <c r="B142" s="1936"/>
      <c r="C142" s="1936"/>
      <c r="D142" s="1936"/>
      <c r="E142" s="1936"/>
      <c r="F142" s="1936"/>
      <c r="G142" s="1936"/>
      <c r="H142" s="1936"/>
      <c r="I142" s="1936"/>
      <c r="J142" s="1936"/>
      <c r="K142" s="1936"/>
      <c r="L142" s="1936"/>
      <c r="M142" s="1936"/>
      <c r="N142" s="1936"/>
      <c r="O142" s="1936"/>
      <c r="P142" s="1936"/>
      <c r="Q142" s="1936"/>
      <c r="R142" s="1936"/>
      <c r="S142" s="1936"/>
      <c r="T142" s="1937"/>
    </row>
    <row r="143" spans="1:20" ht="47.25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thickBot="1">
      <c r="A146" s="1943" t="s">
        <v>292</v>
      </c>
      <c r="B146" s="1944"/>
      <c r="C146" s="1944"/>
      <c r="D146" s="1944"/>
      <c r="E146" s="1944"/>
      <c r="F146" s="1944"/>
      <c r="G146" s="1944"/>
      <c r="H146" s="1944"/>
      <c r="I146" s="1944"/>
      <c r="J146" s="1944"/>
      <c r="K146" s="1944"/>
      <c r="L146" s="1944"/>
      <c r="M146" s="1944"/>
      <c r="N146" s="1944"/>
      <c r="O146" s="1944"/>
      <c r="P146" s="1944"/>
      <c r="Q146" s="1944"/>
      <c r="R146" s="1944"/>
      <c r="S146" s="1944"/>
      <c r="T146" s="1945"/>
    </row>
    <row r="147" spans="1:20" ht="31.5">
      <c r="A147" s="242" t="s">
        <v>293</v>
      </c>
      <c r="B147" s="337" t="s">
        <v>359</v>
      </c>
      <c r="C147" s="268"/>
      <c r="D147" s="352" t="s">
        <v>295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1807"/>
      <c r="P147" s="1807"/>
      <c r="Q147" s="465"/>
      <c r="R147" s="511">
        <f>I147/15</f>
        <v>2</v>
      </c>
      <c r="S147" s="161"/>
      <c r="T147" s="512"/>
    </row>
    <row r="148" spans="1:20" ht="46.5" customHeight="1">
      <c r="A148" s="242" t="s">
        <v>296</v>
      </c>
      <c r="B148" s="275" t="s">
        <v>360</v>
      </c>
      <c r="C148" s="268"/>
      <c r="D148" s="352" t="s">
        <v>121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1807"/>
      <c r="P148" s="1807"/>
      <c r="Q148" s="465"/>
      <c r="R148" s="519"/>
      <c r="S148" s="161">
        <f>I148/9</f>
        <v>4</v>
      </c>
      <c r="T148" s="53"/>
    </row>
    <row r="149" spans="1:20" ht="62.25" customHeight="1" thickBot="1">
      <c r="A149" s="242" t="s">
        <v>298</v>
      </c>
      <c r="B149" s="269" t="s">
        <v>361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1807"/>
      <c r="P149" s="1807"/>
      <c r="Q149" s="465"/>
      <c r="R149" s="526"/>
      <c r="S149" s="161"/>
      <c r="T149" s="82">
        <f>I149/8</f>
        <v>4</v>
      </c>
    </row>
    <row r="150" spans="1:20" ht="16.5" thickBot="1">
      <c r="A150" s="1941" t="s">
        <v>250</v>
      </c>
      <c r="B150" s="1942"/>
      <c r="C150" s="1942"/>
      <c r="D150" s="1942"/>
      <c r="E150" s="1942"/>
      <c r="F150" s="1942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1797"/>
      <c r="P150" s="1797"/>
      <c r="Q150" s="528"/>
      <c r="R150" s="529"/>
      <c r="S150" s="30"/>
      <c r="T150" s="528"/>
    </row>
    <row r="151" spans="1:20" ht="16.5" thickBot="1">
      <c r="A151" s="1822" t="s">
        <v>55</v>
      </c>
      <c r="B151" s="1929"/>
      <c r="C151" s="1929"/>
      <c r="D151" s="1929"/>
      <c r="E151" s="1929"/>
      <c r="F151" s="1930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1796"/>
      <c r="P151" s="1796"/>
      <c r="Q151" s="534"/>
      <c r="R151" s="93"/>
      <c r="S151" s="535"/>
      <c r="T151" s="534"/>
    </row>
    <row r="152" spans="1:20" ht="16.5" thickBot="1">
      <c r="A152" s="1931" t="s">
        <v>251</v>
      </c>
      <c r="B152" s="1932"/>
      <c r="C152" s="1932"/>
      <c r="D152" s="1932"/>
      <c r="E152" s="1932"/>
      <c r="F152" s="1984"/>
      <c r="G152" s="1288">
        <f>G110+G113+G116+G117+G119+G120+G123+G124+G127+G130+G133+G134+G135+G136+G138+G140+G143+G144+G145+G139</f>
        <v>66.5</v>
      </c>
      <c r="H152" s="536">
        <f aca="true" t="shared" si="20" ref="H152:M152">H110+H113+H116+H117+H119+H120+H123+H124+H127+H130+H133+H134+H135+H136+H138+H140+H143+H144+H145</f>
        <v>1965</v>
      </c>
      <c r="I152" s="536">
        <f t="shared" si="20"/>
        <v>762</v>
      </c>
      <c r="J152" s="536">
        <f t="shared" si="20"/>
        <v>337</v>
      </c>
      <c r="K152" s="536">
        <f t="shared" si="20"/>
        <v>180</v>
      </c>
      <c r="L152" s="536">
        <f t="shared" si="20"/>
        <v>245</v>
      </c>
      <c r="M152" s="536">
        <f t="shared" si="20"/>
        <v>1203</v>
      </c>
      <c r="N152" s="537">
        <f>SUM(N109:N135)</f>
        <v>0</v>
      </c>
      <c r="O152" s="1992">
        <f>SUM(O109:O135)</f>
        <v>7</v>
      </c>
      <c r="P152" s="1992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hidden="1" thickBot="1">
      <c r="A153" s="1798" t="s">
        <v>304</v>
      </c>
      <c r="B153" s="1987"/>
      <c r="C153" s="1987"/>
      <c r="D153" s="1987"/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8"/>
      <c r="O153" s="1988"/>
      <c r="P153" s="1988"/>
      <c r="Q153" s="1988"/>
      <c r="R153" s="1988"/>
      <c r="S153" s="1988"/>
      <c r="T153" s="1989"/>
    </row>
    <row r="154" spans="1:24" ht="47.25" hidden="1">
      <c r="A154" s="145" t="s">
        <v>181</v>
      </c>
      <c r="B154" s="146" t="s">
        <v>341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21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338</v>
      </c>
      <c r="X154" s="865">
        <f>SUMIF(V$154:V$229,1,G$154:G$229)</f>
        <v>20</v>
      </c>
    </row>
    <row r="155" spans="1:24" ht="15.75" hidden="1">
      <c r="A155" s="145" t="s">
        <v>340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21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 hidden="1">
      <c r="A156" s="145" t="s">
        <v>342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21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 hidden="1">
      <c r="A157" s="1073" t="s">
        <v>181</v>
      </c>
      <c r="B157" s="1074" t="s">
        <v>343</v>
      </c>
      <c r="C157" s="1075"/>
      <c r="D157" s="1076"/>
      <c r="E157" s="1077"/>
      <c r="F157" s="1078"/>
      <c r="G157" s="1079">
        <v>3</v>
      </c>
      <c r="H157" s="1080">
        <f t="shared" si="21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921" customFormat="1" ht="15.75" hidden="1">
      <c r="A158" s="1073" t="s">
        <v>340</v>
      </c>
      <c r="B158" s="1089" t="s">
        <v>33</v>
      </c>
      <c r="C158" s="1075"/>
      <c r="D158" s="1076"/>
      <c r="E158" s="1077"/>
      <c r="F158" s="1078"/>
      <c r="G158" s="1079">
        <v>1.5</v>
      </c>
      <c r="H158" s="1080">
        <f t="shared" si="21"/>
        <v>45</v>
      </c>
      <c r="I158" s="1081"/>
      <c r="J158" s="1081"/>
      <c r="K158" s="1081"/>
      <c r="L158" s="1081"/>
      <c r="M158" s="1082"/>
      <c r="N158" s="1083"/>
      <c r="O158" s="1084"/>
      <c r="P158" s="1084"/>
      <c r="Q158" s="1085"/>
      <c r="R158" s="1086"/>
      <c r="S158" s="1081"/>
      <c r="T158" s="1087"/>
      <c r="X158" s="1088"/>
    </row>
    <row r="159" spans="1:24" s="921" customFormat="1" ht="15.75" hidden="1">
      <c r="A159" s="1073" t="s">
        <v>342</v>
      </c>
      <c r="B159" s="1090" t="s">
        <v>34</v>
      </c>
      <c r="C159" s="1075"/>
      <c r="D159" s="1076"/>
      <c r="E159" s="1077"/>
      <c r="F159" s="1078"/>
      <c r="G159" s="1079">
        <v>1.5</v>
      </c>
      <c r="H159" s="1080">
        <f t="shared" si="21"/>
        <v>45</v>
      </c>
      <c r="I159" s="1081">
        <v>24</v>
      </c>
      <c r="J159" s="1081">
        <v>16</v>
      </c>
      <c r="K159" s="1081">
        <v>8</v>
      </c>
      <c r="L159" s="1081"/>
      <c r="M159" s="1082">
        <f>H159-I159</f>
        <v>21</v>
      </c>
      <c r="N159" s="1083"/>
      <c r="O159" s="1084"/>
      <c r="P159" s="1084"/>
      <c r="Q159" s="1085"/>
      <c r="R159" s="1086"/>
      <c r="S159" s="1081">
        <v>3</v>
      </c>
      <c r="T159" s="1087"/>
      <c r="X159" s="1088"/>
    </row>
    <row r="160" spans="1:24" s="921" customFormat="1" ht="31.5" hidden="1">
      <c r="A160" s="1073" t="s">
        <v>183</v>
      </c>
      <c r="B160" s="1091" t="s">
        <v>184</v>
      </c>
      <c r="C160" s="1092"/>
      <c r="D160" s="924"/>
      <c r="E160" s="924"/>
      <c r="F160" s="1093"/>
      <c r="G160" s="1079">
        <v>4.5</v>
      </c>
      <c r="H160" s="1080">
        <f t="shared" si="21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339</v>
      </c>
      <c r="X160" s="1088">
        <f>SUMIF(V$154:V$229,2,G$154:G$229)</f>
        <v>57.5</v>
      </c>
    </row>
    <row r="161" spans="1:24" s="921" customFormat="1" ht="15.75" hidden="1">
      <c r="A161" s="1073" t="s">
        <v>185</v>
      </c>
      <c r="B161" s="1090" t="s">
        <v>344</v>
      </c>
      <c r="C161" s="1092"/>
      <c r="D161" s="924"/>
      <c r="E161" s="924"/>
      <c r="F161" s="1093"/>
      <c r="G161" s="1097">
        <v>1.5</v>
      </c>
      <c r="H161" s="1080">
        <f t="shared" si="21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 hidden="1">
      <c r="A162" s="1073" t="s">
        <v>186</v>
      </c>
      <c r="B162" s="1090" t="s">
        <v>344</v>
      </c>
      <c r="C162" s="1092">
        <v>6</v>
      </c>
      <c r="D162" s="924"/>
      <c r="E162" s="924"/>
      <c r="F162" s="1102"/>
      <c r="G162" s="1097">
        <v>4.5</v>
      </c>
      <c r="H162" s="1080">
        <f t="shared" si="21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921" customFormat="1" ht="15.75" hidden="1">
      <c r="A163" s="1073" t="s">
        <v>185</v>
      </c>
      <c r="B163" s="1090" t="s">
        <v>345</v>
      </c>
      <c r="C163" s="1092"/>
      <c r="D163" s="924"/>
      <c r="E163" s="924"/>
      <c r="F163" s="1102"/>
      <c r="G163" s="1097">
        <v>1.5</v>
      </c>
      <c r="H163" s="1080">
        <f t="shared" si="21"/>
        <v>45</v>
      </c>
      <c r="I163" s="1103">
        <v>28</v>
      </c>
      <c r="J163" s="928">
        <v>14</v>
      </c>
      <c r="K163" s="928">
        <v>8</v>
      </c>
      <c r="L163" s="928">
        <v>6</v>
      </c>
      <c r="M163" s="1100">
        <f>H163-I163</f>
        <v>17</v>
      </c>
      <c r="N163" s="1101"/>
      <c r="O163" s="928"/>
      <c r="P163" s="928"/>
      <c r="Q163" s="1100"/>
      <c r="R163" s="1101">
        <v>2</v>
      </c>
      <c r="S163" s="928"/>
      <c r="T163" s="1104"/>
    </row>
    <row r="164" spans="1:20" s="921" customFormat="1" ht="15.75" hidden="1">
      <c r="A164" s="1073" t="s">
        <v>186</v>
      </c>
      <c r="B164" s="1090" t="s">
        <v>345</v>
      </c>
      <c r="C164" s="1092"/>
      <c r="D164" s="924">
        <v>5</v>
      </c>
      <c r="E164" s="924"/>
      <c r="F164" s="1102"/>
      <c r="G164" s="1097">
        <v>3</v>
      </c>
      <c r="H164" s="1080">
        <f t="shared" si="21"/>
        <v>90</v>
      </c>
      <c r="I164" s="1103">
        <v>32</v>
      </c>
      <c r="J164" s="928">
        <v>16</v>
      </c>
      <c r="K164" s="928">
        <v>16</v>
      </c>
      <c r="L164" s="928"/>
      <c r="M164" s="1100">
        <f>H164-I164</f>
        <v>58</v>
      </c>
      <c r="N164" s="1101"/>
      <c r="O164" s="928"/>
      <c r="P164" s="928"/>
      <c r="Q164" s="1100"/>
      <c r="R164" s="1101"/>
      <c r="S164" s="928">
        <v>4</v>
      </c>
      <c r="T164" s="1104"/>
    </row>
    <row r="165" spans="1:20" s="921" customFormat="1" ht="31.5" hidden="1">
      <c r="A165" s="1073" t="s">
        <v>187</v>
      </c>
      <c r="B165" s="1091" t="s">
        <v>188</v>
      </c>
      <c r="C165" s="1092"/>
      <c r="D165" s="924"/>
      <c r="E165" s="924"/>
      <c r="F165" s="1093"/>
      <c r="G165" s="1105">
        <v>5</v>
      </c>
      <c r="H165" s="1080">
        <f t="shared" si="21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 hidden="1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21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 hidden="1">
      <c r="A167" s="1073"/>
      <c r="B167" s="1090" t="s">
        <v>344</v>
      </c>
      <c r="C167" s="1092">
        <v>5</v>
      </c>
      <c r="D167" s="924"/>
      <c r="E167" s="924"/>
      <c r="F167" s="1093"/>
      <c r="G167" s="1105">
        <v>4</v>
      </c>
      <c r="H167" s="1080">
        <f t="shared" si="21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921" customFormat="1" ht="15.75" hidden="1">
      <c r="A168" s="1073"/>
      <c r="B168" s="1090" t="s">
        <v>345</v>
      </c>
      <c r="C168" s="1092">
        <v>4</v>
      </c>
      <c r="D168" s="924"/>
      <c r="E168" s="924"/>
      <c r="F168" s="1093"/>
      <c r="G168" s="1097">
        <v>4</v>
      </c>
      <c r="H168" s="1080">
        <f t="shared" si="21"/>
        <v>120</v>
      </c>
      <c r="I168" s="1103">
        <f>J168+K168+L168</f>
        <v>70</v>
      </c>
      <c r="J168" s="928">
        <v>56</v>
      </c>
      <c r="K168" s="928">
        <v>14</v>
      </c>
      <c r="L168" s="928"/>
      <c r="M168" s="1106">
        <f>H168-I168</f>
        <v>50</v>
      </c>
      <c r="N168" s="1101"/>
      <c r="O168" s="928"/>
      <c r="P168" s="928"/>
      <c r="Q168" s="1100"/>
      <c r="R168" s="1101">
        <v>5</v>
      </c>
      <c r="S168" s="928"/>
      <c r="T168" s="1096"/>
    </row>
    <row r="169" spans="1:20" s="921" customFormat="1" ht="31.5" hidden="1">
      <c r="A169" s="1073" t="s">
        <v>189</v>
      </c>
      <c r="B169" s="1111" t="s">
        <v>190</v>
      </c>
      <c r="C169" s="1092"/>
      <c r="D169" s="924"/>
      <c r="E169" s="924"/>
      <c r="F169" s="1102"/>
      <c r="G169" s="1107">
        <v>6.5</v>
      </c>
      <c r="H169" s="1080">
        <f t="shared" si="21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 hidden="1">
      <c r="A170" s="1073" t="s">
        <v>191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21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 hidden="1">
      <c r="A171" s="1073" t="s">
        <v>192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21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 hidden="1">
      <c r="A172" s="1073" t="s">
        <v>193</v>
      </c>
      <c r="B172" s="1091" t="s">
        <v>300</v>
      </c>
      <c r="C172" s="1092"/>
      <c r="D172" s="924"/>
      <c r="E172" s="924"/>
      <c r="F172" s="1093">
        <v>5</v>
      </c>
      <c r="G172" s="1105">
        <v>1</v>
      </c>
      <c r="H172" s="1080">
        <f t="shared" si="21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 hidden="1">
      <c r="A173" s="1073" t="s">
        <v>194</v>
      </c>
      <c r="B173" s="1111" t="s">
        <v>195</v>
      </c>
      <c r="C173" s="1092"/>
      <c r="D173" s="924"/>
      <c r="E173" s="924"/>
      <c r="F173" s="1102"/>
      <c r="G173" s="1107">
        <v>4.5</v>
      </c>
      <c r="H173" s="1080">
        <f t="shared" si="21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 hidden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 hidden="1">
      <c r="A176" s="1073" t="s">
        <v>196</v>
      </c>
      <c r="B176" s="1090" t="s">
        <v>344</v>
      </c>
      <c r="C176" s="1092"/>
      <c r="D176" s="924"/>
      <c r="E176" s="924"/>
      <c r="F176" s="1102"/>
      <c r="G176" s="1105">
        <v>2</v>
      </c>
      <c r="H176" s="1080">
        <f t="shared" si="21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 hidden="1">
      <c r="A177" s="1073" t="s">
        <v>197</v>
      </c>
      <c r="B177" s="1090" t="s">
        <v>344</v>
      </c>
      <c r="C177" s="1092"/>
      <c r="D177" s="924">
        <v>6</v>
      </c>
      <c r="E177" s="924"/>
      <c r="F177" s="1102"/>
      <c r="G177" s="1105">
        <v>2.5</v>
      </c>
      <c r="H177" s="1080">
        <f t="shared" si="21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921" customFormat="1" ht="15.75" hidden="1">
      <c r="A178" s="1073"/>
      <c r="B178" s="1090" t="s">
        <v>345</v>
      </c>
      <c r="C178" s="1092"/>
      <c r="D178" s="924"/>
      <c r="E178" s="924"/>
      <c r="F178" s="1102"/>
      <c r="G178" s="1105">
        <v>2</v>
      </c>
      <c r="H178" s="1080">
        <f t="shared" si="21"/>
        <v>60</v>
      </c>
      <c r="I178" s="1103">
        <v>16</v>
      </c>
      <c r="J178" s="928">
        <v>16</v>
      </c>
      <c r="K178" s="928"/>
      <c r="L178" s="928"/>
      <c r="M178" s="1100">
        <f>H178-I178</f>
        <v>44</v>
      </c>
      <c r="N178" s="1101"/>
      <c r="O178" s="928"/>
      <c r="P178" s="928"/>
      <c r="Q178" s="1100"/>
      <c r="R178" s="1101"/>
      <c r="S178" s="928">
        <v>2</v>
      </c>
      <c r="T178" s="1113"/>
    </row>
    <row r="179" spans="1:20" s="921" customFormat="1" ht="16.5" hidden="1" thickBot="1">
      <c r="A179" s="1073"/>
      <c r="B179" s="1090" t="s">
        <v>345</v>
      </c>
      <c r="C179" s="1092"/>
      <c r="D179" s="924">
        <v>6</v>
      </c>
      <c r="E179" s="924"/>
      <c r="F179" s="1102"/>
      <c r="G179" s="1105">
        <v>2.5</v>
      </c>
      <c r="H179" s="1080">
        <f t="shared" si="21"/>
        <v>75</v>
      </c>
      <c r="I179" s="1103">
        <v>48</v>
      </c>
      <c r="J179" s="928">
        <v>32</v>
      </c>
      <c r="K179" s="928">
        <v>16</v>
      </c>
      <c r="L179" s="928"/>
      <c r="M179" s="1100">
        <f>H179-I179</f>
        <v>27</v>
      </c>
      <c r="N179" s="1101"/>
      <c r="O179" s="928"/>
      <c r="P179" s="928"/>
      <c r="Q179" s="1100"/>
      <c r="R179" s="1101"/>
      <c r="S179" s="928"/>
      <c r="T179" s="1113"/>
    </row>
    <row r="180" spans="1:22" s="921" customFormat="1" ht="15.75" hidden="1">
      <c r="A180" s="1073"/>
      <c r="B180" s="1114" t="s">
        <v>254</v>
      </c>
      <c r="C180" s="1092"/>
      <c r="D180" s="924">
        <v>4</v>
      </c>
      <c r="E180" s="924"/>
      <c r="F180" s="1102"/>
      <c r="G180" s="1105">
        <v>4</v>
      </c>
      <c r="H180" s="1080">
        <f t="shared" si="21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 hidden="1">
      <c r="A181" s="1073" t="s">
        <v>198</v>
      </c>
      <c r="B181" s="1091" t="s">
        <v>199</v>
      </c>
      <c r="C181" s="1092"/>
      <c r="D181" s="924"/>
      <c r="E181" s="924"/>
      <c r="F181" s="1093"/>
      <c r="G181" s="1115">
        <v>8.5</v>
      </c>
      <c r="H181" s="1080">
        <f t="shared" si="21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 hidden="1">
      <c r="A182" s="1073" t="s">
        <v>200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21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 hidden="1">
      <c r="A183" s="1073" t="s">
        <v>201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21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 hidden="1">
      <c r="A184" s="1073" t="s">
        <v>202</v>
      </c>
      <c r="B184" s="1091" t="s">
        <v>346</v>
      </c>
      <c r="C184" s="1092"/>
      <c r="D184" s="924">
        <v>4</v>
      </c>
      <c r="E184" s="924"/>
      <c r="F184" s="1119"/>
      <c r="G184" s="1120">
        <v>3.5</v>
      </c>
      <c r="H184" s="1080">
        <f t="shared" si="21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 hidden="1">
      <c r="A185" s="1073"/>
      <c r="B185" s="1091" t="s">
        <v>346</v>
      </c>
      <c r="C185" s="1092">
        <v>5</v>
      </c>
      <c r="D185" s="924"/>
      <c r="E185" s="924"/>
      <c r="F185" s="1119"/>
      <c r="G185" s="1120">
        <v>1.5</v>
      </c>
      <c r="H185" s="1080">
        <f t="shared" si="21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921" customFormat="1" ht="31.5" hidden="1">
      <c r="A186" s="1073"/>
      <c r="B186" s="1091" t="s">
        <v>347</v>
      </c>
      <c r="C186" s="1092">
        <v>5</v>
      </c>
      <c r="D186" s="924"/>
      <c r="E186" s="924"/>
      <c r="F186" s="1119"/>
      <c r="G186" s="1120">
        <v>4</v>
      </c>
      <c r="H186" s="1080">
        <f t="shared" si="21"/>
        <v>120</v>
      </c>
      <c r="I186" s="1116">
        <f>J186+K186+L186</f>
        <v>40</v>
      </c>
      <c r="J186" s="1117">
        <v>24</v>
      </c>
      <c r="K186" s="1117">
        <v>8</v>
      </c>
      <c r="L186" s="1117">
        <v>8</v>
      </c>
      <c r="M186" s="1118">
        <f>H186-I186</f>
        <v>80</v>
      </c>
      <c r="N186" s="1101"/>
      <c r="O186" s="928"/>
      <c r="P186" s="928"/>
      <c r="Q186" s="1100"/>
      <c r="R186" s="1101"/>
      <c r="S186" s="928">
        <v>5</v>
      </c>
      <c r="T186" s="1113"/>
    </row>
    <row r="187" spans="1:22" s="921" customFormat="1" ht="15.75" hidden="1">
      <c r="A187" s="1073" t="s">
        <v>204</v>
      </c>
      <c r="B187" s="1091" t="s">
        <v>203</v>
      </c>
      <c r="C187" s="1092"/>
      <c r="D187" s="924"/>
      <c r="E187" s="924"/>
      <c r="F187" s="1119">
        <v>6</v>
      </c>
      <c r="G187" s="1120">
        <v>1</v>
      </c>
      <c r="H187" s="1080">
        <f t="shared" si="21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 hidden="1">
      <c r="A188" s="1073" t="s">
        <v>205</v>
      </c>
      <c r="B188" s="1091" t="s">
        <v>206</v>
      </c>
      <c r="C188" s="1092"/>
      <c r="D188" s="924"/>
      <c r="E188" s="924"/>
      <c r="F188" s="1093"/>
      <c r="G188" s="1107">
        <v>3</v>
      </c>
      <c r="H188" s="1080">
        <f t="shared" si="21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 hidden="1">
      <c r="A189" s="1073" t="s">
        <v>207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21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 hidden="1">
      <c r="A190" s="1073" t="s">
        <v>208</v>
      </c>
      <c r="B190" s="1090" t="s">
        <v>348</v>
      </c>
      <c r="C190" s="1092"/>
      <c r="D190" s="928">
        <v>4</v>
      </c>
      <c r="E190" s="928"/>
      <c r="F190" s="1124"/>
      <c r="G190" s="1105">
        <v>2.5</v>
      </c>
      <c r="H190" s="1080">
        <f t="shared" si="21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921" customFormat="1" ht="15.75" hidden="1">
      <c r="A191" s="1073"/>
      <c r="B191" s="1090" t="s">
        <v>345</v>
      </c>
      <c r="C191" s="1092"/>
      <c r="D191" s="928">
        <v>4</v>
      </c>
      <c r="E191" s="928"/>
      <c r="F191" s="1124"/>
      <c r="G191" s="1105">
        <v>1</v>
      </c>
      <c r="H191" s="1080">
        <v>30</v>
      </c>
      <c r="I191" s="1103">
        <v>15</v>
      </c>
      <c r="J191" s="928">
        <v>8</v>
      </c>
      <c r="K191" s="928"/>
      <c r="L191" s="928">
        <v>7</v>
      </c>
      <c r="M191" s="1100">
        <f>H191-I191</f>
        <v>15</v>
      </c>
      <c r="N191" s="1101"/>
      <c r="O191" s="928"/>
      <c r="P191" s="928"/>
      <c r="Q191" s="1100"/>
      <c r="R191" s="1101">
        <v>1</v>
      </c>
      <c r="S191" s="924"/>
      <c r="T191" s="1112"/>
    </row>
    <row r="192" spans="1:20" s="921" customFormat="1" ht="15.75" hidden="1">
      <c r="A192" s="1073"/>
      <c r="B192" s="1090" t="s">
        <v>345</v>
      </c>
      <c r="C192" s="1092"/>
      <c r="D192" s="928"/>
      <c r="E192" s="928"/>
      <c r="F192" s="1124"/>
      <c r="G192" s="1105">
        <v>0.5</v>
      </c>
      <c r="H192" s="1080">
        <v>15</v>
      </c>
      <c r="I192" s="1103">
        <v>8</v>
      </c>
      <c r="J192" s="928"/>
      <c r="K192" s="928"/>
      <c r="L192" s="928">
        <v>8</v>
      </c>
      <c r="M192" s="1100">
        <f>H192-I192</f>
        <v>7</v>
      </c>
      <c r="N192" s="1101"/>
      <c r="O192" s="928"/>
      <c r="P192" s="928"/>
      <c r="Q192" s="1100"/>
      <c r="R192" s="1101"/>
      <c r="S192" s="924">
        <v>1</v>
      </c>
      <c r="T192" s="1112"/>
    </row>
    <row r="193" spans="1:20" s="921" customFormat="1" ht="15.75" hidden="1">
      <c r="A193" s="1073"/>
      <c r="B193" s="1090" t="s">
        <v>345</v>
      </c>
      <c r="C193" s="1092"/>
      <c r="D193" s="928">
        <v>6</v>
      </c>
      <c r="E193" s="928"/>
      <c r="F193" s="1124"/>
      <c r="G193" s="1105">
        <v>1</v>
      </c>
      <c r="H193" s="1080">
        <v>30</v>
      </c>
      <c r="I193" s="1103">
        <v>24</v>
      </c>
      <c r="J193" s="928">
        <v>16</v>
      </c>
      <c r="K193" s="928"/>
      <c r="L193" s="928">
        <v>8</v>
      </c>
      <c r="M193" s="1100">
        <f>H193-I193</f>
        <v>6</v>
      </c>
      <c r="N193" s="1101"/>
      <c r="O193" s="928"/>
      <c r="P193" s="928"/>
      <c r="Q193" s="1100"/>
      <c r="R193" s="1101"/>
      <c r="S193" s="924"/>
      <c r="T193" s="1112">
        <v>3</v>
      </c>
    </row>
    <row r="194" spans="1:20" s="921" customFormat="1" ht="15.75" hidden="1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 hidden="1">
      <c r="A195" s="1073" t="s">
        <v>209</v>
      </c>
      <c r="B195" s="1111" t="s">
        <v>210</v>
      </c>
      <c r="C195" s="1092"/>
      <c r="D195" s="924"/>
      <c r="E195" s="924"/>
      <c r="F195" s="1102"/>
      <c r="G195" s="1107">
        <v>6</v>
      </c>
      <c r="H195" s="1080">
        <f t="shared" si="21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 hidden="1">
      <c r="A196" s="1073" t="s">
        <v>211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21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 hidden="1">
      <c r="A197" s="1073" t="s">
        <v>212</v>
      </c>
      <c r="B197" s="1090" t="s">
        <v>344</v>
      </c>
      <c r="C197" s="1092"/>
      <c r="D197" s="924">
        <v>4</v>
      </c>
      <c r="E197" s="924"/>
      <c r="F197" s="1102"/>
      <c r="G197" s="1105">
        <v>5</v>
      </c>
      <c r="H197" s="1080">
        <f t="shared" si="21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921" customFormat="1" ht="15.75" hidden="1">
      <c r="A198" s="1073"/>
      <c r="B198" s="1090" t="s">
        <v>345</v>
      </c>
      <c r="C198" s="1092"/>
      <c r="D198" s="924">
        <v>4</v>
      </c>
      <c r="E198" s="924"/>
      <c r="F198" s="1102"/>
      <c r="G198" s="1105">
        <v>5</v>
      </c>
      <c r="H198" s="1080">
        <f t="shared" si="21"/>
        <v>150</v>
      </c>
      <c r="I198" s="1103">
        <v>45</v>
      </c>
      <c r="J198" s="928">
        <v>30</v>
      </c>
      <c r="K198" s="928">
        <v>8</v>
      </c>
      <c r="L198" s="928">
        <v>7</v>
      </c>
      <c r="M198" s="1100">
        <f>H198-I198</f>
        <v>105</v>
      </c>
      <c r="N198" s="1101"/>
      <c r="O198" s="928"/>
      <c r="P198" s="928"/>
      <c r="Q198" s="1100"/>
      <c r="R198" s="1101">
        <v>3</v>
      </c>
      <c r="S198" s="924"/>
      <c r="T198" s="1112"/>
    </row>
    <row r="199" spans="1:20" s="921" customFormat="1" ht="15.75" hidden="1">
      <c r="A199" s="1073"/>
      <c r="B199" s="1125" t="s">
        <v>255</v>
      </c>
      <c r="C199" s="1092"/>
      <c r="D199" s="924"/>
      <c r="E199" s="924"/>
      <c r="F199" s="1102"/>
      <c r="G199" s="1126">
        <v>3</v>
      </c>
      <c r="H199" s="1080">
        <f t="shared" si="21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 hidden="1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21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 hidden="1">
      <c r="A201" s="1073"/>
      <c r="B201" s="1128" t="s">
        <v>348</v>
      </c>
      <c r="C201" s="1092"/>
      <c r="D201" s="924">
        <v>5</v>
      </c>
      <c r="E201" s="924"/>
      <c r="F201" s="1102"/>
      <c r="G201" s="1129">
        <v>2.5</v>
      </c>
      <c r="H201" s="1080">
        <f t="shared" si="21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921" customFormat="1" ht="15.75" hidden="1">
      <c r="A202" s="1073"/>
      <c r="B202" s="1090" t="s">
        <v>345</v>
      </c>
      <c r="C202" s="1092"/>
      <c r="D202" s="924">
        <v>4</v>
      </c>
      <c r="E202" s="924"/>
      <c r="F202" s="1102"/>
      <c r="G202" s="1129">
        <v>2.5</v>
      </c>
      <c r="H202" s="1080">
        <f t="shared" si="21"/>
        <v>75</v>
      </c>
      <c r="I202" s="1130">
        <f>J202+L202</f>
        <v>42</v>
      </c>
      <c r="J202" s="966">
        <v>28</v>
      </c>
      <c r="K202" s="966"/>
      <c r="L202" s="966">
        <v>14</v>
      </c>
      <c r="M202" s="1131">
        <f>H202-I202</f>
        <v>33</v>
      </c>
      <c r="N202" s="1101"/>
      <c r="O202" s="928"/>
      <c r="P202" s="928"/>
      <c r="Q202" s="1100"/>
      <c r="R202" s="1101">
        <v>3</v>
      </c>
      <c r="S202" s="928"/>
      <c r="T202" s="1112"/>
    </row>
    <row r="203" spans="1:20" s="921" customFormat="1" ht="31.5" hidden="1">
      <c r="A203" s="1073" t="s">
        <v>213</v>
      </c>
      <c r="B203" s="1091" t="s">
        <v>214</v>
      </c>
      <c r="C203" s="1092"/>
      <c r="D203" s="924"/>
      <c r="E203" s="924"/>
      <c r="F203" s="1093"/>
      <c r="G203" s="1107">
        <v>4.5</v>
      </c>
      <c r="H203" s="1080">
        <f t="shared" si="21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 hidden="1">
      <c r="A204" s="1073" t="s">
        <v>215</v>
      </c>
      <c r="B204" s="1132" t="s">
        <v>344</v>
      </c>
      <c r="C204" s="1133"/>
      <c r="D204" s="955"/>
      <c r="E204" s="955"/>
      <c r="F204" s="1134"/>
      <c r="G204" s="1105">
        <v>1</v>
      </c>
      <c r="H204" s="1080">
        <f t="shared" si="21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 hidden="1">
      <c r="A205" s="1073" t="s">
        <v>216</v>
      </c>
      <c r="B205" s="1132" t="s">
        <v>344</v>
      </c>
      <c r="C205" s="1092">
        <v>6</v>
      </c>
      <c r="D205" s="924"/>
      <c r="E205" s="924"/>
      <c r="F205" s="1102"/>
      <c r="G205" s="1105">
        <v>3.5</v>
      </c>
      <c r="H205" s="1080">
        <f t="shared" si="21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921" customFormat="1" ht="15.75" hidden="1">
      <c r="A206" s="950"/>
      <c r="B206" s="1090" t="s">
        <v>345</v>
      </c>
      <c r="C206" s="924"/>
      <c r="D206" s="924">
        <v>4</v>
      </c>
      <c r="E206" s="924"/>
      <c r="F206" s="1135"/>
      <c r="G206" s="1105">
        <v>1</v>
      </c>
      <c r="H206" s="1080">
        <f t="shared" si="21"/>
        <v>30</v>
      </c>
      <c r="I206" s="928">
        <v>28</v>
      </c>
      <c r="J206" s="928">
        <v>14</v>
      </c>
      <c r="K206" s="928">
        <v>9</v>
      </c>
      <c r="L206" s="928"/>
      <c r="M206" s="928"/>
      <c r="N206" s="928"/>
      <c r="O206" s="928"/>
      <c r="P206" s="928"/>
      <c r="Q206" s="928"/>
      <c r="R206" s="928">
        <v>3</v>
      </c>
      <c r="S206" s="928"/>
      <c r="T206" s="928"/>
    </row>
    <row r="207" spans="1:20" s="921" customFormat="1" ht="15.75" hidden="1">
      <c r="A207" s="950"/>
      <c r="B207" s="1090" t="s">
        <v>345</v>
      </c>
      <c r="C207" s="924">
        <v>5</v>
      </c>
      <c r="D207" s="924"/>
      <c r="E207" s="924"/>
      <c r="F207" s="1135"/>
      <c r="G207" s="1105">
        <v>3.5</v>
      </c>
      <c r="H207" s="1080">
        <f t="shared" si="21"/>
        <v>105</v>
      </c>
      <c r="I207" s="928">
        <v>32</v>
      </c>
      <c r="J207" s="928">
        <v>24</v>
      </c>
      <c r="K207" s="928"/>
      <c r="L207" s="928">
        <v>8</v>
      </c>
      <c r="M207" s="1100">
        <f>H207-I207</f>
        <v>73</v>
      </c>
      <c r="N207" s="928"/>
      <c r="O207" s="928"/>
      <c r="P207" s="928"/>
      <c r="Q207" s="928"/>
      <c r="R207" s="928"/>
      <c r="S207" s="928">
        <v>4</v>
      </c>
      <c r="T207" s="928"/>
    </row>
    <row r="208" spans="1:20" s="921" customFormat="1" ht="31.5" hidden="1">
      <c r="A208" s="1073" t="s">
        <v>217</v>
      </c>
      <c r="B208" s="1136" t="s">
        <v>218</v>
      </c>
      <c r="C208" s="1137"/>
      <c r="D208" s="1138"/>
      <c r="E208" s="1138"/>
      <c r="F208" s="1139"/>
      <c r="G208" s="1140">
        <v>7.5</v>
      </c>
      <c r="H208" s="1080">
        <f t="shared" si="21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 hidden="1">
      <c r="A209" s="1073" t="s">
        <v>219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21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 hidden="1">
      <c r="A210" s="1073" t="s">
        <v>220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21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 hidden="1">
      <c r="A211" s="1073" t="s">
        <v>221</v>
      </c>
      <c r="B211" s="1157" t="s">
        <v>222</v>
      </c>
      <c r="C211" s="1109"/>
      <c r="D211" s="924"/>
      <c r="E211" s="924"/>
      <c r="F211" s="1102"/>
      <c r="G211" s="1148">
        <v>8</v>
      </c>
      <c r="H211" s="1080">
        <f t="shared" si="21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 hidden="1">
      <c r="A212" s="1073" t="s">
        <v>223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21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 hidden="1">
      <c r="A213" s="1073" t="s">
        <v>224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21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 hidden="1">
      <c r="A214" s="1073" t="s">
        <v>225</v>
      </c>
      <c r="B214" s="1164" t="s">
        <v>226</v>
      </c>
      <c r="C214" s="1109"/>
      <c r="D214" s="924"/>
      <c r="E214" s="924"/>
      <c r="F214" s="1102"/>
      <c r="G214" s="1107">
        <v>9</v>
      </c>
      <c r="H214" s="1080">
        <f t="shared" si="21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 hidden="1">
      <c r="A216" s="1073" t="s">
        <v>227</v>
      </c>
      <c r="B216" s="1166" t="s">
        <v>352</v>
      </c>
      <c r="C216" s="1109"/>
      <c r="D216" s="924"/>
      <c r="E216" s="924"/>
      <c r="F216" s="1102"/>
      <c r="G216" s="1105">
        <v>2</v>
      </c>
      <c r="H216" s="1080">
        <f t="shared" si="21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 hidden="1">
      <c r="A217" s="1073" t="s">
        <v>229</v>
      </c>
      <c r="B217" s="1166" t="s">
        <v>352</v>
      </c>
      <c r="C217" s="1109"/>
      <c r="D217" s="924">
        <v>3</v>
      </c>
      <c r="E217" s="924"/>
      <c r="F217" s="1102"/>
      <c r="G217" s="1105">
        <v>2</v>
      </c>
      <c r="H217" s="1080">
        <f t="shared" si="21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 hidden="1">
      <c r="A218" s="1073" t="s">
        <v>230</v>
      </c>
      <c r="B218" s="1166" t="s">
        <v>352</v>
      </c>
      <c r="C218" s="1109">
        <v>4</v>
      </c>
      <c r="D218" s="924"/>
      <c r="E218" s="924"/>
      <c r="F218" s="1102"/>
      <c r="G218" s="1105">
        <v>5</v>
      </c>
      <c r="H218" s="1080">
        <f aca="true" t="shared" si="22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921" customFormat="1" ht="31.5" hidden="1">
      <c r="A219" s="1073"/>
      <c r="B219" s="1166" t="s">
        <v>353</v>
      </c>
      <c r="C219" s="1109">
        <v>4</v>
      </c>
      <c r="D219" s="924"/>
      <c r="E219" s="924"/>
      <c r="F219" s="1102"/>
      <c r="G219" s="1105">
        <v>5</v>
      </c>
      <c r="H219" s="1080">
        <f t="shared" si="22"/>
        <v>150</v>
      </c>
      <c r="I219" s="1103">
        <v>28</v>
      </c>
      <c r="J219" s="928">
        <v>14</v>
      </c>
      <c r="K219" s="928">
        <v>8</v>
      </c>
      <c r="L219" s="928">
        <v>6</v>
      </c>
      <c r="M219" s="1100">
        <f>H219-I219</f>
        <v>122</v>
      </c>
      <c r="N219" s="1101"/>
      <c r="O219" s="928"/>
      <c r="P219" s="928"/>
      <c r="Q219" s="1100"/>
      <c r="R219" s="1167">
        <v>2</v>
      </c>
      <c r="S219" s="1143"/>
      <c r="T219" s="1165"/>
    </row>
    <row r="220" spans="1:20" s="921" customFormat="1" ht="31.5" hidden="1">
      <c r="A220" s="1073" t="s">
        <v>232</v>
      </c>
      <c r="B220" s="1164" t="s">
        <v>233</v>
      </c>
      <c r="C220" s="1109"/>
      <c r="D220" s="924"/>
      <c r="E220" s="924"/>
      <c r="F220" s="1102"/>
      <c r="G220" s="1107">
        <f>G221+G222+G223+G224</f>
        <v>8.5</v>
      </c>
      <c r="H220" s="1080">
        <f t="shared" si="22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 hidden="1">
      <c r="A221" s="1073" t="s">
        <v>234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22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 hidden="1">
      <c r="A222" s="1073" t="s">
        <v>235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22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 hidden="1">
      <c r="A223" s="1073" t="s">
        <v>236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22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 hidden="1">
      <c r="A224" s="1073" t="s">
        <v>237</v>
      </c>
      <c r="B224" s="1164" t="s">
        <v>249</v>
      </c>
      <c r="C224" s="1109"/>
      <c r="D224" s="924"/>
      <c r="E224" s="924"/>
      <c r="F224" s="1093">
        <v>3</v>
      </c>
      <c r="G224" s="1105">
        <v>1</v>
      </c>
      <c r="H224" s="1080">
        <f t="shared" si="22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 hidden="1">
      <c r="A225" s="1073" t="s">
        <v>238</v>
      </c>
      <c r="B225" s="1164" t="s">
        <v>239</v>
      </c>
      <c r="C225" s="1103"/>
      <c r="D225" s="928"/>
      <c r="E225" s="928"/>
      <c r="F225" s="1124"/>
      <c r="G225" s="1107">
        <f>G226+G227+G229</f>
        <v>10</v>
      </c>
      <c r="H225" s="1080">
        <f t="shared" si="22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 hidden="1">
      <c r="A226" s="1073" t="s">
        <v>240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22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 hidden="1">
      <c r="A227" s="1073" t="s">
        <v>241</v>
      </c>
      <c r="B227" s="1166" t="s">
        <v>344</v>
      </c>
      <c r="C227" s="1109">
        <v>4</v>
      </c>
      <c r="D227" s="928"/>
      <c r="E227" s="928"/>
      <c r="F227" s="1124"/>
      <c r="G227" s="1105">
        <v>6</v>
      </c>
      <c r="H227" s="1080">
        <f t="shared" si="22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921" customFormat="1" ht="16.5" customHeight="1" hidden="1">
      <c r="A228" s="1170"/>
      <c r="B228" s="939" t="s">
        <v>345</v>
      </c>
      <c r="C228" s="1171">
        <v>4</v>
      </c>
      <c r="D228" s="966"/>
      <c r="E228" s="966"/>
      <c r="F228" s="1172"/>
      <c r="G228" s="1173">
        <v>6</v>
      </c>
      <c r="H228" s="1080">
        <f t="shared" si="22"/>
        <v>180</v>
      </c>
      <c r="I228" s="1103">
        <f>J228+K228+L228</f>
        <v>42</v>
      </c>
      <c r="J228" s="966">
        <v>28</v>
      </c>
      <c r="K228" s="966">
        <v>8</v>
      </c>
      <c r="L228" s="966">
        <v>6</v>
      </c>
      <c r="M228" s="1100">
        <f>H228-I228</f>
        <v>138</v>
      </c>
      <c r="N228" s="1174"/>
      <c r="O228" s="966"/>
      <c r="P228" s="966"/>
      <c r="Q228" s="1131"/>
      <c r="R228" s="1174">
        <v>3</v>
      </c>
      <c r="S228" s="966"/>
      <c r="T228" s="1175"/>
    </row>
    <row r="229" spans="1:22" s="921" customFormat="1" ht="16.5" customHeight="1" hidden="1" thickBot="1">
      <c r="A229" s="1170" t="s">
        <v>242</v>
      </c>
      <c r="B229" s="1176" t="s">
        <v>243</v>
      </c>
      <c r="C229" s="1130"/>
      <c r="D229" s="966"/>
      <c r="E229" s="966"/>
      <c r="F229" s="1177">
        <v>5</v>
      </c>
      <c r="G229" s="1173">
        <v>1</v>
      </c>
      <c r="H229" s="1080">
        <f t="shared" si="22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hidden="1" thickBot="1">
      <c r="A230" s="2252" t="s">
        <v>252</v>
      </c>
      <c r="B230" s="2253"/>
      <c r="C230" s="2253"/>
      <c r="D230" s="2253"/>
      <c r="E230" s="2253"/>
      <c r="F230" s="2253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hidden="1" thickBot="1">
      <c r="A231" s="2320" t="s">
        <v>244</v>
      </c>
      <c r="B231" s="2321"/>
      <c r="C231" s="2321"/>
      <c r="D231" s="2321"/>
      <c r="E231" s="2321"/>
      <c r="F231" s="2321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hidden="1" thickBot="1">
      <c r="A232" s="1985" t="s">
        <v>253</v>
      </c>
      <c r="B232" s="1986"/>
      <c r="C232" s="1986"/>
      <c r="D232" s="1986"/>
      <c r="E232" s="1986"/>
      <c r="F232" s="1986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23" ref="J232:T232">J156+J161+J162+J167+J171+J172+J176+J177+J180+J184+J185+J187+J190+J197+J201+J204+J205+J210+J213+J216+J217+J218+J222+J223+J224+J227+J229</f>
        <v>559</v>
      </c>
      <c r="K232" s="230">
        <f t="shared" si="23"/>
        <v>217</v>
      </c>
      <c r="L232" s="230">
        <f t="shared" si="23"/>
        <v>142</v>
      </c>
      <c r="M232" s="230">
        <f t="shared" si="23"/>
        <v>1407</v>
      </c>
      <c r="N232" s="230">
        <f t="shared" si="23"/>
        <v>0</v>
      </c>
      <c r="O232" s="230">
        <f t="shared" si="23"/>
        <v>14</v>
      </c>
      <c r="P232" s="230">
        <f t="shared" si="23"/>
        <v>14</v>
      </c>
      <c r="Q232" s="230">
        <f t="shared" si="23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23"/>
        <v>21</v>
      </c>
      <c r="T232" s="230">
        <f t="shared" si="23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1961" t="s">
        <v>263</v>
      </c>
      <c r="B233" s="1962"/>
      <c r="C233" s="1962"/>
      <c r="D233" s="1962"/>
      <c r="E233" s="1962"/>
      <c r="F233" s="1962"/>
      <c r="G233" s="1963"/>
      <c r="H233" s="1963"/>
      <c r="I233" s="1962"/>
      <c r="J233" s="1962"/>
      <c r="K233" s="1962"/>
      <c r="L233" s="1962"/>
      <c r="M233" s="1962"/>
      <c r="N233" s="1962"/>
      <c r="O233" s="1962"/>
      <c r="P233" s="1962"/>
      <c r="Q233" s="1962"/>
      <c r="R233" s="1962"/>
      <c r="S233" s="1962"/>
      <c r="T233" s="1964"/>
    </row>
    <row r="234" spans="1:20" ht="16.5" customHeight="1">
      <c r="A234" s="200"/>
      <c r="B234" s="310" t="s">
        <v>245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24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246</v>
      </c>
      <c r="C236" s="322"/>
      <c r="D236" s="16"/>
      <c r="E236" s="16"/>
      <c r="F236" s="323"/>
      <c r="G236" s="1291">
        <v>8</v>
      </c>
      <c r="H236" s="325">
        <f t="shared" si="24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24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24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24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1949" t="s">
        <v>244</v>
      </c>
      <c r="B240" s="1950"/>
      <c r="C240" s="1950"/>
      <c r="D240" s="1950"/>
      <c r="E240" s="1950"/>
      <c r="F240" s="1950"/>
      <c r="G240" s="1295">
        <f>G235+G237</f>
        <v>12</v>
      </c>
      <c r="H240" s="325">
        <f t="shared" si="24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1990" t="s">
        <v>247</v>
      </c>
      <c r="B241" s="1991"/>
      <c r="C241" s="1991"/>
      <c r="D241" s="1991"/>
      <c r="E241" s="1991"/>
      <c r="F241" s="1991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1955" t="s">
        <v>248</v>
      </c>
      <c r="B242" s="1956"/>
      <c r="C242" s="1956"/>
      <c r="D242" s="1956"/>
      <c r="E242" s="1956"/>
      <c r="F242" s="1956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1828" t="s">
        <v>100</v>
      </c>
      <c r="B244" s="1829"/>
      <c r="C244" s="1829"/>
      <c r="D244" s="1829"/>
      <c r="E244" s="1829"/>
      <c r="F244" s="1829"/>
      <c r="G244" s="1829"/>
      <c r="H244" s="1829"/>
      <c r="I244" s="1829"/>
      <c r="J244" s="1829"/>
      <c r="K244" s="1829"/>
      <c r="L244" s="1829"/>
      <c r="M244" s="1829"/>
      <c r="N244" s="1829"/>
      <c r="O244" s="1829"/>
      <c r="P244" s="1829"/>
      <c r="Q244" s="1829"/>
      <c r="R244" s="1829"/>
      <c r="S244" s="1829"/>
      <c r="T244" s="1829"/>
    </row>
    <row r="245" spans="1:20" ht="16.5" customHeight="1" thickBot="1">
      <c r="A245" s="552" t="s">
        <v>101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1951"/>
      <c r="P245" s="1952"/>
      <c r="Q245" s="567"/>
      <c r="R245" s="568"/>
      <c r="S245" s="563"/>
      <c r="T245" s="569"/>
    </row>
    <row r="246" spans="1:20" ht="16.5" customHeight="1" thickBot="1">
      <c r="A246" s="1822" t="s">
        <v>136</v>
      </c>
      <c r="B246" s="1929"/>
      <c r="C246" s="1929"/>
      <c r="D246" s="1929"/>
      <c r="E246" s="1929"/>
      <c r="F246" s="1930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1951"/>
      <c r="P246" s="1952"/>
      <c r="Q246" s="575"/>
      <c r="R246" s="568"/>
      <c r="S246" s="563"/>
      <c r="T246" s="569"/>
    </row>
    <row r="247" spans="1:20" ht="16.5" customHeight="1" thickBot="1">
      <c r="A247" s="1822"/>
      <c r="B247" s="1929"/>
      <c r="C247" s="1929"/>
      <c r="D247" s="1929"/>
      <c r="E247" s="1929"/>
      <c r="F247" s="1929"/>
      <c r="G247" s="1929"/>
      <c r="H247" s="1929"/>
      <c r="I247" s="1929"/>
      <c r="J247" s="1929"/>
      <c r="K247" s="1929"/>
      <c r="L247" s="1929"/>
      <c r="M247" s="1929"/>
      <c r="N247" s="1929"/>
      <c r="O247" s="1929"/>
      <c r="P247" s="1929"/>
      <c r="Q247" s="1929"/>
      <c r="R247" s="1929"/>
      <c r="S247" s="1929"/>
      <c r="T247" s="1930"/>
    </row>
    <row r="248" spans="1:20" ht="15.75">
      <c r="A248" s="1926" t="s">
        <v>272</v>
      </c>
      <c r="B248" s="1927"/>
      <c r="C248" s="1927"/>
      <c r="D248" s="1927"/>
      <c r="E248" s="1927"/>
      <c r="F248" s="1928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1953"/>
      <c r="P248" s="1954"/>
      <c r="Q248" s="582"/>
      <c r="R248" s="583"/>
      <c r="S248" s="342"/>
      <c r="T248" s="582"/>
    </row>
    <row r="249" spans="1:20" ht="15.75" customHeight="1" thickBot="1">
      <c r="A249" s="1993" t="s">
        <v>132</v>
      </c>
      <c r="B249" s="1994" t="s">
        <v>132</v>
      </c>
      <c r="C249" s="1994" t="s">
        <v>132</v>
      </c>
      <c r="D249" s="1994" t="s">
        <v>132</v>
      </c>
      <c r="E249" s="1994" t="s">
        <v>132</v>
      </c>
      <c r="F249" s="1995" t="s">
        <v>132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1965"/>
      <c r="P249" s="1966"/>
      <c r="Q249" s="589"/>
      <c r="R249" s="588"/>
      <c r="S249" s="590"/>
      <c r="T249" s="591"/>
    </row>
    <row r="250" spans="1:29" ht="16.5" customHeight="1" thickBot="1">
      <c r="A250" s="1947" t="s">
        <v>133</v>
      </c>
      <c r="B250" s="1948" t="s">
        <v>133</v>
      </c>
      <c r="C250" s="1948" t="s">
        <v>133</v>
      </c>
      <c r="D250" s="1948" t="s">
        <v>133</v>
      </c>
      <c r="E250" s="1948" t="s">
        <v>133</v>
      </c>
      <c r="F250" s="2003" t="s">
        <v>133</v>
      </c>
      <c r="G250" s="1302">
        <f aca="true" t="shared" si="25" ref="G250:N250">G26+G70+G92+G241+G246+G152</f>
        <v>143.5</v>
      </c>
      <c r="H250" s="227">
        <f t="shared" si="25"/>
        <v>4275</v>
      </c>
      <c r="I250" s="227">
        <f t="shared" si="25"/>
        <v>1579</v>
      </c>
      <c r="J250" s="227">
        <f t="shared" si="25"/>
        <v>742</v>
      </c>
      <c r="K250" s="227">
        <f t="shared" si="25"/>
        <v>327</v>
      </c>
      <c r="L250" s="227">
        <f t="shared" si="25"/>
        <v>510</v>
      </c>
      <c r="M250" s="227">
        <f t="shared" si="25"/>
        <v>2351</v>
      </c>
      <c r="N250" s="226">
        <f t="shared" si="25"/>
        <v>29</v>
      </c>
      <c r="O250" s="2013">
        <f>O26+O70+O92+O152</f>
        <v>27</v>
      </c>
      <c r="P250" s="2014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338</v>
      </c>
      <c r="X250" s="864">
        <f>X14+X35+X75+Y110</f>
        <v>73.5</v>
      </c>
      <c r="AC250" s="336" t="s">
        <v>364</v>
      </c>
    </row>
    <row r="251" spans="1:24" ht="16.5" thickBot="1">
      <c r="A251" s="1981" t="s">
        <v>180</v>
      </c>
      <c r="B251" s="1982"/>
      <c r="C251" s="1982"/>
      <c r="D251" s="1982"/>
      <c r="E251" s="1982"/>
      <c r="F251" s="1982"/>
      <c r="G251" s="1982"/>
      <c r="H251" s="1982"/>
      <c r="I251" s="1982"/>
      <c r="J251" s="1982"/>
      <c r="K251" s="1982"/>
      <c r="L251" s="1982"/>
      <c r="M251" s="2007"/>
      <c r="N251" s="225">
        <f>N250</f>
        <v>29</v>
      </c>
      <c r="O251" s="2013">
        <f>O250</f>
        <v>27</v>
      </c>
      <c r="P251" s="2014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339</v>
      </c>
      <c r="X251" s="866">
        <f>X15+X36+X76+Y111+G241+G246</f>
        <v>70</v>
      </c>
    </row>
    <row r="252" spans="1:35" ht="15.75">
      <c r="A252" s="2008" t="s">
        <v>22</v>
      </c>
      <c r="B252" s="2009"/>
      <c r="C252" s="2009"/>
      <c r="D252" s="2009"/>
      <c r="E252" s="2009"/>
      <c r="F252" s="2009"/>
      <c r="G252" s="2009"/>
      <c r="H252" s="2009"/>
      <c r="I252" s="2009"/>
      <c r="J252" s="2009"/>
      <c r="K252" s="2009"/>
      <c r="L252" s="2009"/>
      <c r="M252" s="2010"/>
      <c r="N252" s="138">
        <v>4</v>
      </c>
      <c r="O252" s="2005">
        <v>3</v>
      </c>
      <c r="P252" s="2006"/>
      <c r="Q252" s="139">
        <v>4</v>
      </c>
      <c r="R252" s="140">
        <v>4</v>
      </c>
      <c r="S252" s="141">
        <v>2</v>
      </c>
      <c r="T252" s="141">
        <v>1</v>
      </c>
      <c r="AC252" s="1304"/>
      <c r="AD252" s="1304">
        <v>1</v>
      </c>
      <c r="AE252" s="1304">
        <v>2</v>
      </c>
      <c r="AF252" s="1304">
        <v>3</v>
      </c>
      <c r="AG252" s="1304">
        <v>4</v>
      </c>
      <c r="AH252" s="1304">
        <v>5</v>
      </c>
      <c r="AI252" s="1304">
        <v>6</v>
      </c>
    </row>
    <row r="253" spans="1:35" ht="16.5" customHeight="1">
      <c r="A253" s="1973" t="s">
        <v>23</v>
      </c>
      <c r="B253" s="1974"/>
      <c r="C253" s="1974"/>
      <c r="D253" s="1974"/>
      <c r="E253" s="1974"/>
      <c r="F253" s="1974"/>
      <c r="G253" s="1974"/>
      <c r="H253" s="1974"/>
      <c r="I253" s="1974"/>
      <c r="J253" s="1974"/>
      <c r="K253" s="1974"/>
      <c r="L253" s="1974"/>
      <c r="M253" s="2004"/>
      <c r="N253" s="102">
        <v>4</v>
      </c>
      <c r="O253" s="1975">
        <v>4</v>
      </c>
      <c r="P253" s="1976"/>
      <c r="Q253" s="103">
        <v>3</v>
      </c>
      <c r="R253" s="101">
        <v>1</v>
      </c>
      <c r="S253" s="8">
        <v>4</v>
      </c>
      <c r="T253" s="8">
        <v>3</v>
      </c>
      <c r="AC253" s="1304" t="s">
        <v>362</v>
      </c>
      <c r="AD253" s="1304">
        <f aca="true" t="shared" si="26" ref="AD253:AI253">AD15+AD34+AD76+AD109</f>
        <v>5</v>
      </c>
      <c r="AE253" s="1304">
        <f t="shared" si="26"/>
        <v>3</v>
      </c>
      <c r="AF253" s="1304">
        <f t="shared" si="26"/>
        <v>4</v>
      </c>
      <c r="AG253" s="1304">
        <f t="shared" si="26"/>
        <v>4</v>
      </c>
      <c r="AH253" s="1304">
        <f t="shared" si="26"/>
        <v>2</v>
      </c>
      <c r="AI253" s="1304">
        <f t="shared" si="26"/>
        <v>1</v>
      </c>
    </row>
    <row r="254" spans="1:35" ht="15.75">
      <c r="A254" s="1973" t="s">
        <v>40</v>
      </c>
      <c r="B254" s="1974"/>
      <c r="C254" s="1974"/>
      <c r="D254" s="1974"/>
      <c r="E254" s="1974"/>
      <c r="F254" s="1974"/>
      <c r="G254" s="1974"/>
      <c r="H254" s="1974"/>
      <c r="I254" s="1974"/>
      <c r="J254" s="1974"/>
      <c r="K254" s="1974"/>
      <c r="L254" s="1974"/>
      <c r="M254" s="1974"/>
      <c r="N254" s="104"/>
      <c r="O254" s="2002"/>
      <c r="P254" s="2002"/>
      <c r="Q254" s="270"/>
      <c r="R254" s="101"/>
      <c r="S254" s="8">
        <v>1</v>
      </c>
      <c r="T254" s="8"/>
      <c r="AC254" s="1304" t="s">
        <v>363</v>
      </c>
      <c r="AD254" s="1304">
        <f>AD16+AD35+AD77+AD110</f>
        <v>3</v>
      </c>
      <c r="AE254" s="1304">
        <f>AE16+AE35+AE77+AE110</f>
        <v>4</v>
      </c>
      <c r="AF254" s="1304">
        <f>AF16+AF35+AF77+AF110</f>
        <v>3</v>
      </c>
      <c r="AG254" s="1304">
        <f>AG16+AG35+AG77+AG110</f>
        <v>1</v>
      </c>
      <c r="AH254" s="1304">
        <f>AH16+AH35+AH77+AH110</f>
        <v>3</v>
      </c>
      <c r="AI254" s="1304">
        <f>AI16+AI35+AI77+AI110+1</f>
        <v>4</v>
      </c>
    </row>
    <row r="255" spans="1:20" ht="16.5" thickBot="1">
      <c r="A255" s="1973" t="s">
        <v>41</v>
      </c>
      <c r="B255" s="1974"/>
      <c r="C255" s="1974"/>
      <c r="D255" s="1974"/>
      <c r="E255" s="1974"/>
      <c r="F255" s="1974"/>
      <c r="G255" s="1974"/>
      <c r="H255" s="1974"/>
      <c r="I255" s="1974"/>
      <c r="J255" s="1974"/>
      <c r="K255" s="1974"/>
      <c r="L255" s="1974"/>
      <c r="M255" s="1974"/>
      <c r="N255" s="142"/>
      <c r="O255" s="1970"/>
      <c r="P255" s="1971"/>
      <c r="Q255" s="143">
        <v>1</v>
      </c>
      <c r="R255" s="144">
        <v>1</v>
      </c>
      <c r="S255" s="71"/>
      <c r="T255" s="71">
        <v>1</v>
      </c>
    </row>
    <row r="256" spans="14:21" ht="18.75" customHeight="1" thickBot="1">
      <c r="N256" s="1972">
        <f>X250</f>
        <v>73.5</v>
      </c>
      <c r="O256" s="1968"/>
      <c r="P256" s="1968"/>
      <c r="Q256" s="1969"/>
      <c r="R256" s="1967">
        <f>X251</f>
        <v>70</v>
      </c>
      <c r="S256" s="1968"/>
      <c r="T256" s="1969"/>
      <c r="U256" s="593">
        <f>N256+R256</f>
        <v>143.5</v>
      </c>
    </row>
    <row r="257" spans="2:16" ht="15.75" hidden="1">
      <c r="B257" s="334"/>
      <c r="C257" s="334"/>
      <c r="D257" s="334"/>
      <c r="E257" s="334"/>
      <c r="F257" s="334"/>
      <c r="G257" s="1303"/>
      <c r="H257" s="334"/>
      <c r="I257" s="334"/>
      <c r="J257" s="334"/>
      <c r="O257" s="1977"/>
      <c r="P257" s="1977"/>
    </row>
    <row r="258" spans="1:20" ht="16.5" customHeight="1" hidden="1" thickBot="1">
      <c r="A258" s="1960"/>
      <c r="B258" s="1960"/>
      <c r="C258" s="1960"/>
      <c r="D258" s="1960"/>
      <c r="E258" s="1960"/>
      <c r="F258" s="1960"/>
      <c r="G258" s="1960"/>
      <c r="H258" s="1960"/>
      <c r="I258" s="1960"/>
      <c r="J258" s="1960"/>
      <c r="K258" s="1960"/>
      <c r="L258" s="1960"/>
      <c r="M258" s="1960"/>
      <c r="N258" s="1960"/>
      <c r="O258" s="1960"/>
      <c r="P258" s="1960"/>
      <c r="Q258" s="1960"/>
      <c r="R258" s="1960"/>
      <c r="S258" s="1960"/>
      <c r="T258" s="1960"/>
    </row>
    <row r="259" spans="1:20" ht="15.75" hidden="1">
      <c r="A259" s="1926" t="s">
        <v>271</v>
      </c>
      <c r="B259" s="1927"/>
      <c r="C259" s="1927"/>
      <c r="D259" s="1927"/>
      <c r="E259" s="1927"/>
      <c r="F259" s="1927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1980"/>
      <c r="P259" s="1980"/>
      <c r="Q259" s="582"/>
      <c r="R259" s="583"/>
      <c r="S259" s="342"/>
      <c r="T259" s="582"/>
    </row>
    <row r="260" spans="1:24" ht="16.5" customHeight="1" hidden="1" thickBot="1">
      <c r="A260" s="1993" t="s">
        <v>132</v>
      </c>
      <c r="B260" s="1994" t="s">
        <v>132</v>
      </c>
      <c r="C260" s="1994" t="s">
        <v>132</v>
      </c>
      <c r="D260" s="1994" t="s">
        <v>132</v>
      </c>
      <c r="E260" s="1994" t="s">
        <v>132</v>
      </c>
      <c r="F260" s="1994" t="s">
        <v>132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1979"/>
      <c r="P260" s="1979"/>
      <c r="Q260" s="589"/>
      <c r="R260" s="588"/>
      <c r="S260" s="590"/>
      <c r="T260" s="591"/>
      <c r="W260" s="336" t="s">
        <v>338</v>
      </c>
      <c r="X260" s="864">
        <f>X14+X35+X95+X154</f>
        <v>72.5</v>
      </c>
    </row>
    <row r="261" spans="1:24" ht="16.5" customHeight="1" hidden="1" thickBot="1">
      <c r="A261" s="1947" t="s">
        <v>133</v>
      </c>
      <c r="B261" s="1948" t="s">
        <v>133</v>
      </c>
      <c r="C261" s="1948" t="s">
        <v>133</v>
      </c>
      <c r="D261" s="1948" t="s">
        <v>133</v>
      </c>
      <c r="E261" s="1948" t="s">
        <v>133</v>
      </c>
      <c r="F261" s="1948" t="s">
        <v>133</v>
      </c>
      <c r="G261" s="1302">
        <f aca="true" t="shared" si="27" ref="G261:M261">G105+G26+G70+G232+G241+G246</f>
        <v>147.5</v>
      </c>
      <c r="H261" s="227">
        <f t="shared" si="27"/>
        <v>4425</v>
      </c>
      <c r="I261" s="226">
        <f t="shared" si="27"/>
        <v>1672</v>
      </c>
      <c r="J261" s="227">
        <f t="shared" si="27"/>
        <v>955</v>
      </c>
      <c r="K261" s="227">
        <f t="shared" si="27"/>
        <v>355</v>
      </c>
      <c r="L261" s="227">
        <f t="shared" si="27"/>
        <v>362</v>
      </c>
      <c r="M261" s="227">
        <f t="shared" si="27"/>
        <v>2408</v>
      </c>
      <c r="N261" s="226">
        <f>N26+N70+N232+N241+N246+N105</f>
        <v>29</v>
      </c>
      <c r="O261" s="1978">
        <f>O26+O70+O232+O242+O246+O105</f>
        <v>28</v>
      </c>
      <c r="P261" s="1978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339</v>
      </c>
      <c r="X261" s="864">
        <f>X15+X36+X160+G241+G246</f>
        <v>75</v>
      </c>
    </row>
    <row r="262" spans="1:20" ht="16.5" hidden="1" thickBot="1">
      <c r="A262" s="1981" t="s">
        <v>180</v>
      </c>
      <c r="B262" s="1982"/>
      <c r="C262" s="1982"/>
      <c r="D262" s="1982"/>
      <c r="E262" s="1982"/>
      <c r="F262" s="1982"/>
      <c r="G262" s="1983"/>
      <c r="H262" s="1983"/>
      <c r="I262" s="1983"/>
      <c r="J262" s="1983"/>
      <c r="K262" s="1983"/>
      <c r="L262" s="1983"/>
      <c r="M262" s="1983"/>
      <c r="N262" s="225">
        <f>N261</f>
        <v>29</v>
      </c>
      <c r="O262" s="1978">
        <f>O261</f>
        <v>28</v>
      </c>
      <c r="P262" s="1978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 hidden="1">
      <c r="A263" s="2000" t="s">
        <v>22</v>
      </c>
      <c r="B263" s="2001"/>
      <c r="C263" s="2001"/>
      <c r="D263" s="2001"/>
      <c r="E263" s="2001"/>
      <c r="F263" s="2001"/>
      <c r="G263" s="2001"/>
      <c r="H263" s="2001"/>
      <c r="I263" s="2001"/>
      <c r="J263" s="2001"/>
      <c r="K263" s="2001"/>
      <c r="L263" s="2001"/>
      <c r="M263" s="2001"/>
      <c r="N263" s="138">
        <v>4</v>
      </c>
      <c r="O263" s="1808">
        <v>2</v>
      </c>
      <c r="P263" s="1809"/>
      <c r="Q263" s="139">
        <v>3</v>
      </c>
      <c r="R263" s="140">
        <v>3</v>
      </c>
      <c r="S263" s="141">
        <v>3</v>
      </c>
      <c r="T263" s="141">
        <v>2</v>
      </c>
    </row>
    <row r="264" spans="1:20" ht="15.75" hidden="1">
      <c r="A264" s="1973" t="s">
        <v>23</v>
      </c>
      <c r="B264" s="1974"/>
      <c r="C264" s="1974"/>
      <c r="D264" s="1974"/>
      <c r="E264" s="1974"/>
      <c r="F264" s="1974"/>
      <c r="G264" s="1974"/>
      <c r="H264" s="1974"/>
      <c r="I264" s="1974"/>
      <c r="J264" s="1974"/>
      <c r="K264" s="1974"/>
      <c r="L264" s="1974"/>
      <c r="M264" s="1974"/>
      <c r="N264" s="102">
        <v>4</v>
      </c>
      <c r="O264" s="1975">
        <v>2</v>
      </c>
      <c r="P264" s="1976"/>
      <c r="Q264" s="103">
        <v>4</v>
      </c>
      <c r="R264" s="101">
        <v>4</v>
      </c>
      <c r="S264" s="8">
        <v>2</v>
      </c>
      <c r="T264" s="8">
        <v>2</v>
      </c>
    </row>
    <row r="265" spans="1:20" ht="15.75" hidden="1">
      <c r="A265" s="1973" t="s">
        <v>40</v>
      </c>
      <c r="B265" s="1974"/>
      <c r="C265" s="1974"/>
      <c r="D265" s="1974"/>
      <c r="E265" s="1974"/>
      <c r="F265" s="1974"/>
      <c r="G265" s="1974"/>
      <c r="H265" s="1974"/>
      <c r="I265" s="1974"/>
      <c r="J265" s="1974"/>
      <c r="K265" s="1974"/>
      <c r="L265" s="1974"/>
      <c r="M265" s="1974"/>
      <c r="N265" s="104"/>
      <c r="O265" s="2011"/>
      <c r="P265" s="2012"/>
      <c r="Q265" s="279">
        <v>1</v>
      </c>
      <c r="R265" s="101"/>
      <c r="S265" s="8">
        <v>1</v>
      </c>
      <c r="T265" s="8">
        <v>1</v>
      </c>
    </row>
    <row r="266" spans="1:20" ht="16.5" hidden="1" thickBot="1">
      <c r="A266" s="1973" t="s">
        <v>41</v>
      </c>
      <c r="B266" s="1974"/>
      <c r="C266" s="1974"/>
      <c r="D266" s="1974"/>
      <c r="E266" s="1974"/>
      <c r="F266" s="1974"/>
      <c r="G266" s="1974"/>
      <c r="H266" s="1974"/>
      <c r="I266" s="1974"/>
      <c r="J266" s="1974"/>
      <c r="K266" s="1974"/>
      <c r="L266" s="1974"/>
      <c r="M266" s="1974"/>
      <c r="N266" s="142"/>
      <c r="O266" s="1970"/>
      <c r="P266" s="1971"/>
      <c r="Q266" s="143"/>
      <c r="R266" s="144"/>
      <c r="S266" s="71">
        <v>1</v>
      </c>
      <c r="T266" s="71"/>
    </row>
    <row r="267" spans="14:21" ht="21.75" customHeight="1" hidden="1" thickBot="1">
      <c r="N267" s="1972">
        <f>X260</f>
        <v>72.5</v>
      </c>
      <c r="O267" s="1968"/>
      <c r="P267" s="1968"/>
      <c r="Q267" s="1969"/>
      <c r="R267" s="1967">
        <f>X261</f>
        <v>75</v>
      </c>
      <c r="S267" s="1968"/>
      <c r="T267" s="1969"/>
      <c r="U267" s="593">
        <f>N267+R267</f>
        <v>147.5</v>
      </c>
    </row>
    <row r="268" spans="2:16" ht="15.75">
      <c r="B268" s="334"/>
      <c r="C268" s="334"/>
      <c r="D268" s="1998"/>
      <c r="E268" s="1998"/>
      <c r="F268" s="1998"/>
      <c r="G268" s="1303"/>
      <c r="H268" s="1998"/>
      <c r="I268" s="1998"/>
      <c r="J268" s="1998"/>
      <c r="O268" s="1960"/>
      <c r="P268" s="1960"/>
    </row>
    <row r="269" spans="15:16" ht="12.75">
      <c r="O269" s="1960"/>
      <c r="P269" s="1960"/>
    </row>
    <row r="270" spans="15:16" ht="12.75">
      <c r="O270" s="1960"/>
      <c r="P270" s="1960"/>
    </row>
    <row r="271" spans="2:10" ht="15.75">
      <c r="B271" s="334" t="s">
        <v>78</v>
      </c>
      <c r="D271" s="1996"/>
      <c r="E271" s="1996"/>
      <c r="F271" s="1996"/>
      <c r="H271" s="1998" t="s">
        <v>79</v>
      </c>
      <c r="I271" s="1999"/>
      <c r="J271" s="1999"/>
    </row>
    <row r="273" spans="2:10" ht="15.75">
      <c r="B273" s="334" t="s">
        <v>178</v>
      </c>
      <c r="D273" s="1996"/>
      <c r="E273" s="1996"/>
      <c r="F273" s="1996"/>
      <c r="H273" s="1997" t="s">
        <v>179</v>
      </c>
      <c r="I273" s="1997"/>
      <c r="J273" s="1997"/>
    </row>
    <row r="275" spans="2:10" ht="15.75">
      <c r="B275" s="334" t="s">
        <v>80</v>
      </c>
      <c r="D275" s="1996"/>
      <c r="E275" s="1996"/>
      <c r="F275" s="1996"/>
      <c r="G275" s="1997" t="s">
        <v>81</v>
      </c>
      <c r="H275" s="1997"/>
      <c r="I275" s="1997"/>
      <c r="J275" s="1997"/>
    </row>
  </sheetData>
  <sheetProtection/>
  <mergeCells count="213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O57:P57"/>
    <mergeCell ref="O58:P58"/>
    <mergeCell ref="O41:P41"/>
    <mergeCell ref="O42:P42"/>
    <mergeCell ref="O43:P43"/>
    <mergeCell ref="O44:P44"/>
    <mergeCell ref="O45:P45"/>
    <mergeCell ref="O46:P46"/>
    <mergeCell ref="A71:T71"/>
    <mergeCell ref="A72:T72"/>
    <mergeCell ref="O61:P61"/>
    <mergeCell ref="O65:P65"/>
    <mergeCell ref="O66:P66"/>
    <mergeCell ref="O67:P67"/>
    <mergeCell ref="A68:F68"/>
    <mergeCell ref="O68:P68"/>
    <mergeCell ref="A69:F69"/>
    <mergeCell ref="O69:P69"/>
    <mergeCell ref="O75:P75"/>
    <mergeCell ref="O76:P76"/>
    <mergeCell ref="O83:P83"/>
    <mergeCell ref="O84:P84"/>
    <mergeCell ref="O81:P81"/>
    <mergeCell ref="O82:P82"/>
    <mergeCell ref="A93:T93"/>
    <mergeCell ref="A94:T94"/>
    <mergeCell ref="A70:F70"/>
    <mergeCell ref="O70:P70"/>
    <mergeCell ref="O77:P77"/>
    <mergeCell ref="O78:P78"/>
    <mergeCell ref="O85:P85"/>
    <mergeCell ref="O86:P86"/>
    <mergeCell ref="A73:T73"/>
    <mergeCell ref="A74:T74"/>
    <mergeCell ref="O87:P87"/>
    <mergeCell ref="O88:P88"/>
    <mergeCell ref="O89:P89"/>
    <mergeCell ref="A90:F90"/>
    <mergeCell ref="O111:P111"/>
    <mergeCell ref="O114:P114"/>
    <mergeCell ref="A105:F105"/>
    <mergeCell ref="A106:T106"/>
    <mergeCell ref="O109:P109"/>
    <mergeCell ref="O110:P110"/>
    <mergeCell ref="A91:F91"/>
    <mergeCell ref="A92:F92"/>
    <mergeCell ref="O125:P125"/>
    <mergeCell ref="O126:P126"/>
    <mergeCell ref="A103:F103"/>
    <mergeCell ref="A104:F104"/>
    <mergeCell ref="O119:P119"/>
    <mergeCell ref="O120:P120"/>
    <mergeCell ref="A107:T107"/>
    <mergeCell ref="O108:P108"/>
    <mergeCell ref="O121:P121"/>
    <mergeCell ref="O122:P122"/>
    <mergeCell ref="O123:P123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150:F150"/>
    <mergeCell ref="O150:P150"/>
    <mergeCell ref="O127:P127"/>
    <mergeCell ref="O128:P128"/>
    <mergeCell ref="O129:P129"/>
    <mergeCell ref="O130:P130"/>
    <mergeCell ref="O131:P131"/>
    <mergeCell ref="O133:P133"/>
    <mergeCell ref="A244:T244"/>
    <mergeCell ref="O245:P245"/>
    <mergeCell ref="A152:F152"/>
    <mergeCell ref="O152:P152"/>
    <mergeCell ref="A153:T153"/>
    <mergeCell ref="A230:F230"/>
    <mergeCell ref="A231:F231"/>
    <mergeCell ref="A232:F232"/>
    <mergeCell ref="A233:T233"/>
    <mergeCell ref="A240:F240"/>
    <mergeCell ref="O246:P246"/>
    <mergeCell ref="A247:T247"/>
    <mergeCell ref="A248:F248"/>
    <mergeCell ref="A251:M251"/>
    <mergeCell ref="O251:P251"/>
    <mergeCell ref="A250:F250"/>
    <mergeCell ref="O250:P250"/>
    <mergeCell ref="A258:T258"/>
    <mergeCell ref="O266:P266"/>
    <mergeCell ref="A241:F241"/>
    <mergeCell ref="A242:F242"/>
    <mergeCell ref="O248:P248"/>
    <mergeCell ref="A249:F249"/>
    <mergeCell ref="O249:P249"/>
    <mergeCell ref="A252:M252"/>
    <mergeCell ref="O252:P252"/>
    <mergeCell ref="A246:F246"/>
    <mergeCell ref="O260:P260"/>
    <mergeCell ref="A259:F259"/>
    <mergeCell ref="R267:T267"/>
    <mergeCell ref="O253:P253"/>
    <mergeCell ref="A254:M254"/>
    <mergeCell ref="O254:P254"/>
    <mergeCell ref="A255:M255"/>
    <mergeCell ref="O255:P255"/>
    <mergeCell ref="N256:Q256"/>
    <mergeCell ref="O257:P257"/>
    <mergeCell ref="H273:J273"/>
    <mergeCell ref="A266:M266"/>
    <mergeCell ref="AH11:AJ11"/>
    <mergeCell ref="AE12:AF12"/>
    <mergeCell ref="D268:F268"/>
    <mergeCell ref="H268:J268"/>
    <mergeCell ref="O268:P268"/>
    <mergeCell ref="O264:P264"/>
    <mergeCell ref="N267:Q267"/>
    <mergeCell ref="A260:F260"/>
    <mergeCell ref="AD11:AG11"/>
    <mergeCell ref="O261:P261"/>
    <mergeCell ref="O269:P269"/>
    <mergeCell ref="A265:M265"/>
    <mergeCell ref="O265:P265"/>
    <mergeCell ref="A262:M262"/>
    <mergeCell ref="O262:P262"/>
    <mergeCell ref="A263:M263"/>
    <mergeCell ref="O263:P263"/>
    <mergeCell ref="A264:M264"/>
    <mergeCell ref="R256:T256"/>
    <mergeCell ref="A261:F261"/>
    <mergeCell ref="O259:P259"/>
    <mergeCell ref="A253:M253"/>
    <mergeCell ref="D275:F275"/>
    <mergeCell ref="G275:J275"/>
    <mergeCell ref="O270:P270"/>
    <mergeCell ref="D271:F271"/>
    <mergeCell ref="H271:J271"/>
    <mergeCell ref="D273:F27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5"/>
  <sheetViews>
    <sheetView view="pageBreakPreview" zoomScale="85" zoomScaleNormal="89" zoomScaleSheetLayoutView="85" zoomScalePageLayoutView="0" workbookViewId="0" topLeftCell="D232">
      <selection activeCell="D18" sqref="D18"/>
    </sheetView>
  </sheetViews>
  <sheetFormatPr defaultColWidth="9.00390625" defaultRowHeight="12.75"/>
  <cols>
    <col min="1" max="1" width="11.875" style="336" customWidth="1"/>
    <col min="2" max="2" width="41.375" style="336" customWidth="1"/>
    <col min="3" max="3" width="8.375" style="336" customWidth="1"/>
    <col min="4" max="4" width="10.375" style="336" customWidth="1"/>
    <col min="5" max="5" width="6.375" style="336" customWidth="1"/>
    <col min="6" max="6" width="6.25390625" style="336" customWidth="1"/>
    <col min="7" max="7" width="10.875" style="921" customWidth="1"/>
    <col min="8" max="8" width="8.00390625" style="336" customWidth="1"/>
    <col min="9" max="9" width="9.375" style="336" customWidth="1"/>
    <col min="10" max="10" width="9.25390625" style="336" customWidth="1"/>
    <col min="11" max="11" width="10.75390625" style="336" customWidth="1"/>
    <col min="12" max="12" width="8.375" style="336" customWidth="1"/>
    <col min="13" max="14" width="8.25390625" style="336" customWidth="1"/>
    <col min="15" max="15" width="9.375" style="336" customWidth="1"/>
    <col min="16" max="16" width="2.625" style="336" hidden="1" customWidth="1"/>
    <col min="17" max="18" width="9.125" style="336" customWidth="1"/>
    <col min="19" max="19" width="9.25390625" style="336" customWidth="1"/>
    <col min="20" max="20" width="9.125" style="336" customWidth="1"/>
    <col min="21" max="29" width="0" style="336" hidden="1" customWidth="1"/>
    <col min="30" max="16384" width="9.125" style="336" customWidth="1"/>
  </cols>
  <sheetData>
    <row r="1" spans="1:24" ht="15.75" customHeight="1" thickBot="1">
      <c r="A1" s="1902" t="s">
        <v>328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4"/>
      <c r="U1" s="335"/>
      <c r="V1" s="335"/>
      <c r="W1" s="335"/>
      <c r="X1" s="335"/>
    </row>
    <row r="2" spans="1:20" ht="15.75" customHeight="1">
      <c r="A2" s="1888" t="s">
        <v>15</v>
      </c>
      <c r="B2" s="1883" t="s">
        <v>21</v>
      </c>
      <c r="C2" s="1893" t="s">
        <v>35</v>
      </c>
      <c r="D2" s="1894"/>
      <c r="E2" s="1894"/>
      <c r="F2" s="1895"/>
      <c r="G2" s="2353" t="s">
        <v>25</v>
      </c>
      <c r="H2" s="1912" t="s">
        <v>16</v>
      </c>
      <c r="I2" s="1913"/>
      <c r="J2" s="1913"/>
      <c r="K2" s="1913"/>
      <c r="L2" s="1913"/>
      <c r="M2" s="1914"/>
      <c r="N2" s="1893" t="s">
        <v>37</v>
      </c>
      <c r="O2" s="1894"/>
      <c r="P2" s="1894"/>
      <c r="Q2" s="1894"/>
      <c r="R2" s="1894"/>
      <c r="S2" s="1894"/>
      <c r="T2" s="1905"/>
    </row>
    <row r="3" spans="1:20" ht="21" customHeight="1">
      <c r="A3" s="1889"/>
      <c r="B3" s="1884"/>
      <c r="C3" s="1896"/>
      <c r="D3" s="1897"/>
      <c r="E3" s="1897"/>
      <c r="F3" s="1898"/>
      <c r="G3" s="2354"/>
      <c r="H3" s="1872" t="s">
        <v>17</v>
      </c>
      <c r="I3" s="1907" t="s">
        <v>18</v>
      </c>
      <c r="J3" s="1908"/>
      <c r="K3" s="1908"/>
      <c r="L3" s="1908"/>
      <c r="M3" s="1872" t="s">
        <v>104</v>
      </c>
      <c r="N3" s="1896"/>
      <c r="O3" s="1897"/>
      <c r="P3" s="1897"/>
      <c r="Q3" s="1897"/>
      <c r="R3" s="1897"/>
      <c r="S3" s="1897"/>
      <c r="T3" s="1906"/>
    </row>
    <row r="4" spans="1:20" ht="15.75">
      <c r="A4" s="1889"/>
      <c r="B4" s="1884"/>
      <c r="C4" s="1872" t="s">
        <v>42</v>
      </c>
      <c r="D4" s="1872" t="s">
        <v>43</v>
      </c>
      <c r="E4" s="1870" t="s">
        <v>82</v>
      </c>
      <c r="F4" s="1871"/>
      <c r="G4" s="2354"/>
      <c r="H4" s="1873"/>
      <c r="I4" s="1872" t="s">
        <v>26</v>
      </c>
      <c r="J4" s="1872" t="s">
        <v>30</v>
      </c>
      <c r="K4" s="1877" t="s">
        <v>31</v>
      </c>
      <c r="L4" s="1877" t="s">
        <v>32</v>
      </c>
      <c r="M4" s="1873"/>
      <c r="N4" s="1861" t="s">
        <v>338</v>
      </c>
      <c r="O4" s="1862"/>
      <c r="P4" s="1862"/>
      <c r="Q4" s="1882"/>
      <c r="R4" s="1861" t="s">
        <v>339</v>
      </c>
      <c r="S4" s="1862"/>
      <c r="T4" s="1863"/>
    </row>
    <row r="5" spans="1:20" ht="15.75">
      <c r="A5" s="1889"/>
      <c r="B5" s="1884"/>
      <c r="C5" s="1873"/>
      <c r="D5" s="1873"/>
      <c r="E5" s="1873" t="s">
        <v>83</v>
      </c>
      <c r="F5" s="1873" t="s">
        <v>84</v>
      </c>
      <c r="G5" s="2354"/>
      <c r="H5" s="1873"/>
      <c r="I5" s="1873"/>
      <c r="J5" s="1873"/>
      <c r="K5" s="1878"/>
      <c r="L5" s="1878"/>
      <c r="M5" s="1873"/>
      <c r="N5" s="67">
        <v>1</v>
      </c>
      <c r="O5" s="1875">
        <v>2</v>
      </c>
      <c r="P5" s="1876"/>
      <c r="Q5" s="3">
        <v>3</v>
      </c>
      <c r="R5" s="3">
        <v>4</v>
      </c>
      <c r="S5" s="5">
        <v>5</v>
      </c>
      <c r="T5" s="92">
        <v>6</v>
      </c>
    </row>
    <row r="6" spans="1:20" ht="15.75">
      <c r="A6" s="1889"/>
      <c r="B6" s="1884"/>
      <c r="C6" s="1873"/>
      <c r="D6" s="1873"/>
      <c r="E6" s="1891"/>
      <c r="F6" s="1891"/>
      <c r="G6" s="2354"/>
      <c r="H6" s="1873"/>
      <c r="I6" s="1873"/>
      <c r="J6" s="1873"/>
      <c r="K6" s="1878"/>
      <c r="L6" s="1878"/>
      <c r="M6" s="1873"/>
      <c r="N6" s="1861"/>
      <c r="O6" s="1862"/>
      <c r="P6" s="1862"/>
      <c r="Q6" s="1862"/>
      <c r="R6" s="1862"/>
      <c r="S6" s="1862"/>
      <c r="T6" s="1863"/>
    </row>
    <row r="7" spans="1:20" ht="26.25" customHeight="1" thickBot="1">
      <c r="A7" s="1890"/>
      <c r="B7" s="1885"/>
      <c r="C7" s="1874"/>
      <c r="D7" s="1874"/>
      <c r="E7" s="1892"/>
      <c r="F7" s="1892"/>
      <c r="G7" s="2355"/>
      <c r="H7" s="1874"/>
      <c r="I7" s="1874"/>
      <c r="J7" s="1874"/>
      <c r="K7" s="1879"/>
      <c r="L7" s="1879"/>
      <c r="M7" s="1874"/>
      <c r="N7" s="97">
        <v>15</v>
      </c>
      <c r="O7" s="1880">
        <v>9</v>
      </c>
      <c r="P7" s="1881"/>
      <c r="Q7" s="25">
        <v>9</v>
      </c>
      <c r="R7" s="25">
        <v>15</v>
      </c>
      <c r="S7" s="25">
        <v>9</v>
      </c>
      <c r="T7" s="72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1915">
        <v>5</v>
      </c>
      <c r="F8" s="1916"/>
      <c r="G8" s="1258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1918" t="s">
        <v>45</v>
      </c>
      <c r="P8" s="1919"/>
      <c r="Q8" s="12">
        <v>16</v>
      </c>
      <c r="R8" s="68">
        <v>17</v>
      </c>
      <c r="S8" s="12">
        <v>18</v>
      </c>
      <c r="T8" s="12">
        <v>19</v>
      </c>
    </row>
    <row r="9" spans="1:20" ht="16.5" thickBot="1">
      <c r="A9" s="1920" t="s">
        <v>174</v>
      </c>
      <c r="B9" s="1921"/>
      <c r="C9" s="1921"/>
      <c r="D9" s="1921"/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2"/>
    </row>
    <row r="10" spans="1:22" ht="20.25" thickBot="1">
      <c r="A10" s="1923" t="s">
        <v>86</v>
      </c>
      <c r="B10" s="1924"/>
      <c r="C10" s="1924"/>
      <c r="D10" s="1924"/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5"/>
      <c r="V10" s="336" t="s">
        <v>336</v>
      </c>
    </row>
    <row r="11" spans="1:20" s="921" customFormat="1" ht="31.5">
      <c r="A11" s="909" t="s">
        <v>85</v>
      </c>
      <c r="B11" s="910" t="s">
        <v>115</v>
      </c>
      <c r="C11" s="911"/>
      <c r="D11" s="912"/>
      <c r="E11" s="913"/>
      <c r="F11" s="913"/>
      <c r="G11" s="914">
        <f>G12+G13+G14</f>
        <v>6.5</v>
      </c>
      <c r="H11" s="915">
        <f>G11*30</f>
        <v>195</v>
      </c>
      <c r="I11" s="912"/>
      <c r="J11" s="911"/>
      <c r="K11" s="912"/>
      <c r="L11" s="916"/>
      <c r="M11" s="917"/>
      <c r="N11" s="909"/>
      <c r="O11" s="2351"/>
      <c r="P11" s="2352"/>
      <c r="Q11" s="918"/>
      <c r="R11" s="919"/>
      <c r="S11" s="920"/>
      <c r="T11" s="918"/>
    </row>
    <row r="12" spans="1:20" s="921" customFormat="1" ht="15.75">
      <c r="A12" s="922"/>
      <c r="B12" s="923" t="s">
        <v>33</v>
      </c>
      <c r="C12" s="924"/>
      <c r="D12" s="925"/>
      <c r="E12" s="926"/>
      <c r="F12" s="926"/>
      <c r="G12" s="927">
        <v>5</v>
      </c>
      <c r="H12" s="928">
        <f>G12*30</f>
        <v>150</v>
      </c>
      <c r="I12" s="925"/>
      <c r="J12" s="924"/>
      <c r="K12" s="925"/>
      <c r="L12" s="929"/>
      <c r="M12" s="930"/>
      <c r="N12" s="922"/>
      <c r="O12" s="2341"/>
      <c r="P12" s="2342"/>
      <c r="Q12" s="931"/>
      <c r="R12" s="932"/>
      <c r="S12" s="933"/>
      <c r="T12" s="931"/>
    </row>
    <row r="13" spans="1:37" s="921" customFormat="1" ht="15.75">
      <c r="A13" s="922"/>
      <c r="B13" s="934" t="s">
        <v>34</v>
      </c>
      <c r="C13" s="924"/>
      <c r="D13" s="925"/>
      <c r="E13" s="926"/>
      <c r="F13" s="926"/>
      <c r="G13" s="927"/>
      <c r="H13" s="928"/>
      <c r="I13" s="925"/>
      <c r="J13" s="924"/>
      <c r="K13" s="925"/>
      <c r="L13" s="929"/>
      <c r="M13" s="930"/>
      <c r="N13" s="935" t="s">
        <v>274</v>
      </c>
      <c r="O13" s="2341" t="s">
        <v>274</v>
      </c>
      <c r="P13" s="2342"/>
      <c r="Q13" s="936" t="s">
        <v>274</v>
      </c>
      <c r="R13" s="937" t="s">
        <v>274</v>
      </c>
      <c r="S13" s="938" t="s">
        <v>274</v>
      </c>
      <c r="T13" s="931"/>
      <c r="AE13" s="1304"/>
      <c r="AF13" s="1304">
        <v>1</v>
      </c>
      <c r="AG13" s="1304">
        <v>2</v>
      </c>
      <c r="AH13" s="1304">
        <v>3</v>
      </c>
      <c r="AI13" s="1304">
        <v>4</v>
      </c>
      <c r="AJ13" s="1304">
        <v>5</v>
      </c>
      <c r="AK13" s="1304">
        <v>6</v>
      </c>
    </row>
    <row r="14" spans="1:37" s="921" customFormat="1" ht="15.75">
      <c r="A14" s="922"/>
      <c r="B14" s="934" t="s">
        <v>34</v>
      </c>
      <c r="C14" s="924"/>
      <c r="D14" s="939" t="s">
        <v>51</v>
      </c>
      <c r="E14" s="926"/>
      <c r="F14" s="926"/>
      <c r="G14" s="927">
        <v>1.5</v>
      </c>
      <c r="H14" s="928">
        <f>G14*30</f>
        <v>45</v>
      </c>
      <c r="I14" s="940">
        <f>J14+K14+L14</f>
        <v>16</v>
      </c>
      <c r="J14" s="924"/>
      <c r="K14" s="925"/>
      <c r="L14" s="929">
        <v>16</v>
      </c>
      <c r="M14" s="941">
        <f>H14-I14</f>
        <v>29</v>
      </c>
      <c r="N14" s="922"/>
      <c r="O14" s="2341"/>
      <c r="P14" s="2342"/>
      <c r="Q14" s="931"/>
      <c r="R14" s="932"/>
      <c r="S14" s="933"/>
      <c r="T14" s="942">
        <v>2</v>
      </c>
      <c r="V14" s="921">
        <v>2</v>
      </c>
      <c r="W14" s="921" t="s">
        <v>338</v>
      </c>
      <c r="X14" s="943">
        <f>G18+G22+G28</f>
        <v>7</v>
      </c>
      <c r="AE14" s="1304" t="s">
        <v>362</v>
      </c>
      <c r="AF14" s="1304">
        <v>1</v>
      </c>
      <c r="AG14" s="1304"/>
      <c r="AH14" s="1304"/>
      <c r="AI14" s="1304"/>
      <c r="AJ14" s="1304"/>
      <c r="AK14" s="1304"/>
    </row>
    <row r="15" spans="1:37" s="921" customFormat="1" ht="15.75">
      <c r="A15" s="922" t="s">
        <v>87</v>
      </c>
      <c r="B15" s="944" t="s">
        <v>91</v>
      </c>
      <c r="C15" s="924" t="s">
        <v>95</v>
      </c>
      <c r="D15" s="925"/>
      <c r="E15" s="927"/>
      <c r="F15" s="927"/>
      <c r="G15" s="945">
        <v>4.5</v>
      </c>
      <c r="H15" s="928">
        <f aca="true" t="shared" si="0" ref="H15:H23">G15*30</f>
        <v>135</v>
      </c>
      <c r="I15" s="924"/>
      <c r="J15" s="925"/>
      <c r="K15" s="924"/>
      <c r="L15" s="925"/>
      <c r="M15" s="941"/>
      <c r="N15" s="922"/>
      <c r="O15" s="2341"/>
      <c r="P15" s="2342"/>
      <c r="Q15" s="931"/>
      <c r="R15" s="932"/>
      <c r="S15" s="933"/>
      <c r="T15" s="931"/>
      <c r="W15" s="921" t="s">
        <v>339</v>
      </c>
      <c r="X15" s="946">
        <f>G14</f>
        <v>1.5</v>
      </c>
      <c r="AE15" s="1304" t="s">
        <v>363</v>
      </c>
      <c r="AF15" s="1304"/>
      <c r="AG15" s="1304">
        <v>1</v>
      </c>
      <c r="AH15" s="1304">
        <v>1</v>
      </c>
      <c r="AI15" s="1304"/>
      <c r="AJ15" s="1304"/>
      <c r="AK15" s="1304">
        <v>1</v>
      </c>
    </row>
    <row r="16" spans="1:20" s="921" customFormat="1" ht="15.75">
      <c r="A16" s="947" t="s">
        <v>88</v>
      </c>
      <c r="B16" s="944" t="s">
        <v>111</v>
      </c>
      <c r="C16" s="924"/>
      <c r="D16" s="924"/>
      <c r="E16" s="926"/>
      <c r="F16" s="926"/>
      <c r="G16" s="948">
        <v>3</v>
      </c>
      <c r="H16" s="928">
        <f t="shared" si="0"/>
        <v>90</v>
      </c>
      <c r="I16" s="949"/>
      <c r="J16" s="950"/>
      <c r="K16" s="924"/>
      <c r="L16" s="925"/>
      <c r="M16" s="941"/>
      <c r="N16" s="922"/>
      <c r="O16" s="2341"/>
      <c r="P16" s="2342"/>
      <c r="Q16" s="931"/>
      <c r="R16" s="932"/>
      <c r="S16" s="933"/>
      <c r="T16" s="931"/>
    </row>
    <row r="17" spans="1:20" s="921" customFormat="1" ht="15.75">
      <c r="A17" s="947"/>
      <c r="B17" s="944" t="s">
        <v>33</v>
      </c>
      <c r="C17" s="924"/>
      <c r="D17" s="924"/>
      <c r="E17" s="926"/>
      <c r="F17" s="926"/>
      <c r="G17" s="948">
        <v>2</v>
      </c>
      <c r="H17" s="928">
        <f t="shared" si="0"/>
        <v>60</v>
      </c>
      <c r="I17" s="949"/>
      <c r="J17" s="950"/>
      <c r="K17" s="924"/>
      <c r="L17" s="925"/>
      <c r="M17" s="941"/>
      <c r="N17" s="922"/>
      <c r="O17" s="2341"/>
      <c r="P17" s="2342"/>
      <c r="Q17" s="931"/>
      <c r="R17" s="932"/>
      <c r="S17" s="933"/>
      <c r="T17" s="931"/>
    </row>
    <row r="18" spans="1:22" s="921" customFormat="1" ht="15.75">
      <c r="A18" s="947" t="s">
        <v>106</v>
      </c>
      <c r="B18" s="951" t="s">
        <v>34</v>
      </c>
      <c r="C18" s="924"/>
      <c r="D18" s="924">
        <v>2</v>
      </c>
      <c r="E18" s="926"/>
      <c r="F18" s="926"/>
      <c r="G18" s="948">
        <v>1</v>
      </c>
      <c r="H18" s="928">
        <f t="shared" si="0"/>
        <v>30</v>
      </c>
      <c r="I18" s="949">
        <v>10</v>
      </c>
      <c r="J18" s="952">
        <v>10</v>
      </c>
      <c r="K18" s="924"/>
      <c r="L18" s="925"/>
      <c r="M18" s="941">
        <v>20</v>
      </c>
      <c r="N18" s="922"/>
      <c r="O18" s="2348">
        <v>1</v>
      </c>
      <c r="P18" s="2342"/>
      <c r="Q18" s="931"/>
      <c r="R18" s="932"/>
      <c r="S18" s="933"/>
      <c r="T18" s="931"/>
      <c r="V18" s="921">
        <v>1</v>
      </c>
    </row>
    <row r="19" spans="1:20" s="921" customFormat="1" ht="31.5">
      <c r="A19" s="922" t="s">
        <v>89</v>
      </c>
      <c r="B19" s="953" t="s">
        <v>92</v>
      </c>
      <c r="C19" s="924" t="s">
        <v>95</v>
      </c>
      <c r="D19" s="924"/>
      <c r="E19" s="926"/>
      <c r="F19" s="926"/>
      <c r="G19" s="945">
        <v>4</v>
      </c>
      <c r="H19" s="928">
        <f t="shared" si="0"/>
        <v>120</v>
      </c>
      <c r="I19" s="924"/>
      <c r="J19" s="925"/>
      <c r="K19" s="924"/>
      <c r="L19" s="925"/>
      <c r="M19" s="941"/>
      <c r="N19" s="922"/>
      <c r="O19" s="2341"/>
      <c r="P19" s="2342"/>
      <c r="Q19" s="931"/>
      <c r="R19" s="932"/>
      <c r="S19" s="933"/>
      <c r="T19" s="931"/>
    </row>
    <row r="20" spans="1:20" s="921" customFormat="1" ht="15.75">
      <c r="A20" s="954" t="s">
        <v>90</v>
      </c>
      <c r="B20" s="944" t="s">
        <v>93</v>
      </c>
      <c r="C20" s="955"/>
      <c r="D20" s="955"/>
      <c r="E20" s="956"/>
      <c r="F20" s="956"/>
      <c r="G20" s="957">
        <f>G21+G22</f>
        <v>4.5</v>
      </c>
      <c r="H20" s="928">
        <f t="shared" si="0"/>
        <v>135</v>
      </c>
      <c r="I20" s="955"/>
      <c r="J20" s="958"/>
      <c r="K20" s="955"/>
      <c r="L20" s="958"/>
      <c r="M20" s="959"/>
      <c r="N20" s="954"/>
      <c r="O20" s="2341"/>
      <c r="P20" s="2342"/>
      <c r="Q20" s="960"/>
      <c r="R20" s="961"/>
      <c r="S20" s="962"/>
      <c r="T20" s="960"/>
    </row>
    <row r="21" spans="1:20" s="921" customFormat="1" ht="15.75">
      <c r="A21" s="954"/>
      <c r="B21" s="944" t="s">
        <v>33</v>
      </c>
      <c r="C21" s="955"/>
      <c r="D21" s="955"/>
      <c r="E21" s="956"/>
      <c r="F21" s="956"/>
      <c r="G21" s="957">
        <v>3</v>
      </c>
      <c r="H21" s="928">
        <f t="shared" si="0"/>
        <v>90</v>
      </c>
      <c r="I21" s="955"/>
      <c r="J21" s="958"/>
      <c r="K21" s="955"/>
      <c r="L21" s="958"/>
      <c r="M21" s="959"/>
      <c r="N21" s="954"/>
      <c r="O21" s="2341"/>
      <c r="P21" s="2342"/>
      <c r="Q21" s="960"/>
      <c r="R21" s="961"/>
      <c r="S21" s="962"/>
      <c r="T21" s="960"/>
    </row>
    <row r="22" spans="1:22" s="921" customFormat="1" ht="16.5" thickBot="1">
      <c r="A22" s="963" t="s">
        <v>94</v>
      </c>
      <c r="B22" s="964" t="s">
        <v>34</v>
      </c>
      <c r="C22" s="955">
        <v>1</v>
      </c>
      <c r="D22" s="955"/>
      <c r="E22" s="956"/>
      <c r="F22" s="956"/>
      <c r="G22" s="965">
        <v>1.5</v>
      </c>
      <c r="H22" s="966">
        <f t="shared" si="0"/>
        <v>45</v>
      </c>
      <c r="I22" s="955">
        <v>15</v>
      </c>
      <c r="J22" s="967">
        <v>15</v>
      </c>
      <c r="K22" s="955"/>
      <c r="L22" s="958"/>
      <c r="M22" s="959">
        <v>30</v>
      </c>
      <c r="N22" s="968">
        <v>1</v>
      </c>
      <c r="O22" s="2343"/>
      <c r="P22" s="2344"/>
      <c r="Q22" s="960"/>
      <c r="R22" s="961"/>
      <c r="S22" s="962"/>
      <c r="T22" s="960"/>
      <c r="V22" s="921">
        <v>1</v>
      </c>
    </row>
    <row r="23" spans="1:20" s="921" customFormat="1" ht="32.25" thickBot="1">
      <c r="A23" s="963" t="s">
        <v>108</v>
      </c>
      <c r="B23" s="969" t="s">
        <v>335</v>
      </c>
      <c r="C23" s="924" t="s">
        <v>95</v>
      </c>
      <c r="D23" s="924"/>
      <c r="E23" s="926"/>
      <c r="F23" s="926"/>
      <c r="G23" s="948">
        <v>3.5</v>
      </c>
      <c r="H23" s="928">
        <f t="shared" si="0"/>
        <v>105</v>
      </c>
      <c r="I23" s="924"/>
      <c r="J23" s="929"/>
      <c r="K23" s="924"/>
      <c r="L23" s="925"/>
      <c r="M23" s="940"/>
      <c r="N23" s="933"/>
      <c r="O23" s="933"/>
      <c r="P23" s="933"/>
      <c r="Q23" s="933"/>
      <c r="R23" s="933"/>
      <c r="S23" s="933"/>
      <c r="T23" s="933"/>
    </row>
    <row r="24" spans="1:20" s="921" customFormat="1" ht="15.75" customHeight="1">
      <c r="A24" s="2263" t="s">
        <v>134</v>
      </c>
      <c r="B24" s="2264"/>
      <c r="C24" s="2272"/>
      <c r="D24" s="2272"/>
      <c r="E24" s="2272"/>
      <c r="F24" s="2345"/>
      <c r="G24" s="970">
        <f>SUM(G25+G26)</f>
        <v>30.5</v>
      </c>
      <c r="H24" s="971">
        <f>SUM(H25+H26)</f>
        <v>810</v>
      </c>
      <c r="I24" s="972"/>
      <c r="J24" s="972"/>
      <c r="K24" s="972"/>
      <c r="L24" s="972"/>
      <c r="M24" s="972"/>
      <c r="N24" s="973"/>
      <c r="O24" s="2357"/>
      <c r="P24" s="2358"/>
      <c r="Q24" s="974"/>
      <c r="R24" s="975"/>
      <c r="S24" s="976"/>
      <c r="T24" s="977"/>
    </row>
    <row r="25" spans="1:20" s="921" customFormat="1" ht="16.5" customHeight="1" thickBot="1">
      <c r="A25" s="2266" t="s">
        <v>64</v>
      </c>
      <c r="B25" s="2267"/>
      <c r="C25" s="2267"/>
      <c r="D25" s="2267"/>
      <c r="E25" s="2267"/>
      <c r="F25" s="2349"/>
      <c r="G25" s="978">
        <f>G12+G15+G17+G19+G21+G23</f>
        <v>22</v>
      </c>
      <c r="H25" s="979">
        <f>H12+H15+H17+H19+H21</f>
        <v>555</v>
      </c>
      <c r="I25" s="980"/>
      <c r="J25" s="981"/>
      <c r="K25" s="982"/>
      <c r="L25" s="983"/>
      <c r="M25" s="984"/>
      <c r="N25" s="985"/>
      <c r="O25" s="2350"/>
      <c r="P25" s="2350"/>
      <c r="Q25" s="986"/>
      <c r="R25" s="963"/>
      <c r="S25" s="983"/>
      <c r="T25" s="987"/>
    </row>
    <row r="26" spans="1:20" ht="16.5" customHeight="1" thickBot="1">
      <c r="A26" s="1836" t="s">
        <v>103</v>
      </c>
      <c r="B26" s="1837"/>
      <c r="C26" s="1837"/>
      <c r="D26" s="1837"/>
      <c r="E26" s="1837"/>
      <c r="F26" s="1838"/>
      <c r="G26" s="1259">
        <f>G14+G18+G22+G28</f>
        <v>8.5</v>
      </c>
      <c r="H26" s="99">
        <f>H13+H14+H18+H22+H28</f>
        <v>255</v>
      </c>
      <c r="I26" s="55">
        <f>SUM(I11:I25)+I28</f>
        <v>101</v>
      </c>
      <c r="J26" s="55">
        <f>SUM(J11:J25)+J28</f>
        <v>25</v>
      </c>
      <c r="K26" s="55">
        <f>SUM(K11:K25)+K28</f>
        <v>0</v>
      </c>
      <c r="L26" s="55">
        <f>SUM(L11:L25)+L28</f>
        <v>76</v>
      </c>
      <c r="M26" s="55">
        <f>SUM(M11:M25)+M28</f>
        <v>154</v>
      </c>
      <c r="N26" s="99">
        <v>3</v>
      </c>
      <c r="O26" s="1797" t="s">
        <v>122</v>
      </c>
      <c r="P26" s="1797"/>
      <c r="Q26" s="94" t="s">
        <v>52</v>
      </c>
      <c r="R26" s="84"/>
      <c r="S26" s="30"/>
      <c r="T26" s="94" t="s">
        <v>52</v>
      </c>
    </row>
    <row r="27" spans="1:20" ht="16.5" customHeight="1">
      <c r="A27" s="1808"/>
      <c r="B27" s="1809"/>
      <c r="C27" s="100"/>
      <c r="D27" s="100"/>
      <c r="E27" s="100"/>
      <c r="F27" s="100"/>
      <c r="G27" s="1260"/>
      <c r="H27" s="346"/>
      <c r="I27" s="70"/>
      <c r="J27" s="91"/>
      <c r="K27" s="91"/>
      <c r="L27" s="91"/>
      <c r="M27" s="54"/>
      <c r="N27" s="577"/>
      <c r="O27" s="1859"/>
      <c r="P27" s="1860"/>
      <c r="Q27" s="629"/>
      <c r="R27" s="625"/>
      <c r="S27" s="626"/>
      <c r="T27" s="95"/>
    </row>
    <row r="28" spans="1:22" s="921" customFormat="1" ht="24" customHeight="1">
      <c r="A28" s="988" t="s">
        <v>108</v>
      </c>
      <c r="B28" s="989" t="s">
        <v>107</v>
      </c>
      <c r="C28" s="990"/>
      <c r="D28" s="991" t="s">
        <v>316</v>
      </c>
      <c r="E28" s="991"/>
      <c r="F28" s="952"/>
      <c r="G28" s="992">
        <v>4.5</v>
      </c>
      <c r="H28" s="952">
        <f>G28*30</f>
        <v>135</v>
      </c>
      <c r="I28" s="990">
        <v>60</v>
      </c>
      <c r="J28" s="991"/>
      <c r="K28" s="991"/>
      <c r="L28" s="991">
        <v>60</v>
      </c>
      <c r="M28" s="993">
        <f>H28-I28</f>
        <v>75</v>
      </c>
      <c r="N28" s="994" t="s">
        <v>273</v>
      </c>
      <c r="O28" s="952" t="s">
        <v>273</v>
      </c>
      <c r="P28" s="952" t="s">
        <v>273</v>
      </c>
      <c r="Q28" s="995" t="s">
        <v>273</v>
      </c>
      <c r="R28" s="994"/>
      <c r="S28" s="952"/>
      <c r="T28" s="931"/>
      <c r="V28" s="921">
        <v>1</v>
      </c>
    </row>
    <row r="29" spans="1:22" s="347" customFormat="1" ht="24" customHeight="1">
      <c r="A29" s="618"/>
      <c r="B29" s="621" t="s">
        <v>107</v>
      </c>
      <c r="C29" s="620"/>
      <c r="D29" s="288" t="s">
        <v>317</v>
      </c>
      <c r="E29" s="288"/>
      <c r="F29" s="288"/>
      <c r="G29" s="952"/>
      <c r="H29" s="288"/>
      <c r="I29" s="620"/>
      <c r="J29" s="288"/>
      <c r="K29" s="288"/>
      <c r="L29" s="288"/>
      <c r="M29" s="623"/>
      <c r="N29" s="287"/>
      <c r="O29" s="288"/>
      <c r="P29" s="288"/>
      <c r="Q29" s="289"/>
      <c r="R29" s="287" t="s">
        <v>109</v>
      </c>
      <c r="S29" s="288" t="s">
        <v>109</v>
      </c>
      <c r="T29" s="289" t="s">
        <v>109</v>
      </c>
      <c r="U29" s="624"/>
      <c r="V29" s="753" t="s">
        <v>337</v>
      </c>
    </row>
    <row r="30" spans="1:20" s="348" customFormat="1" ht="24" customHeight="1">
      <c r="A30" s="1864" t="s">
        <v>318</v>
      </c>
      <c r="B30" s="1865"/>
      <c r="C30" s="1866"/>
      <c r="D30" s="290"/>
      <c r="E30" s="290"/>
      <c r="F30" s="288"/>
      <c r="G30" s="952"/>
      <c r="H30" s="288"/>
      <c r="I30" s="620"/>
      <c r="J30" s="288"/>
      <c r="K30" s="288"/>
      <c r="L30" s="288"/>
      <c r="M30" s="623"/>
      <c r="N30" s="287"/>
      <c r="O30" s="288"/>
      <c r="P30" s="288"/>
      <c r="Q30" s="289"/>
      <c r="R30" s="287"/>
      <c r="S30" s="288"/>
      <c r="T30" s="88"/>
    </row>
    <row r="31" spans="1:20" ht="24" customHeight="1" thickBot="1">
      <c r="A31" s="1867"/>
      <c r="B31" s="1868"/>
      <c r="C31" s="1869"/>
      <c r="D31" s="263"/>
      <c r="E31" s="263"/>
      <c r="F31" s="263"/>
      <c r="G31" s="1261"/>
      <c r="H31" s="349"/>
      <c r="I31" s="264"/>
      <c r="J31" s="265"/>
      <c r="K31" s="32"/>
      <c r="L31" s="32"/>
      <c r="M31" s="33"/>
      <c r="N31" s="630"/>
      <c r="O31" s="1856"/>
      <c r="P31" s="1857"/>
      <c r="Q31" s="631"/>
      <c r="R31" s="627"/>
      <c r="S31" s="628"/>
      <c r="T31" s="90"/>
    </row>
    <row r="32" spans="1:20" ht="16.5" thickBot="1">
      <c r="A32" s="1848" t="s">
        <v>96</v>
      </c>
      <c r="B32" s="1849"/>
      <c r="C32" s="1849"/>
      <c r="D32" s="1849"/>
      <c r="E32" s="1849"/>
      <c r="F32" s="1849"/>
      <c r="G32" s="1849"/>
      <c r="H32" s="1849"/>
      <c r="I32" s="1849"/>
      <c r="J32" s="1849"/>
      <c r="K32" s="1850"/>
      <c r="L32" s="1850"/>
      <c r="M32" s="1850"/>
      <c r="N32" s="1849"/>
      <c r="O32" s="1849"/>
      <c r="P32" s="1849"/>
      <c r="Q32" s="1849"/>
      <c r="R32" s="1850"/>
      <c r="S32" s="1850"/>
      <c r="T32" s="1851"/>
    </row>
    <row r="33" spans="1:37" ht="15.75">
      <c r="A33" s="646" t="s">
        <v>97</v>
      </c>
      <c r="B33" s="647" t="s">
        <v>265</v>
      </c>
      <c r="C33" s="648"/>
      <c r="D33" s="648"/>
      <c r="E33" s="649"/>
      <c r="F33" s="650"/>
      <c r="G33" s="1262">
        <f>G34+G35</f>
        <v>16</v>
      </c>
      <c r="H33" s="652">
        <f aca="true" t="shared" si="1" ref="H33:H55">G33*30</f>
        <v>480</v>
      </c>
      <c r="I33" s="350"/>
      <c r="J33" s="244"/>
      <c r="K33" s="350"/>
      <c r="L33" s="244"/>
      <c r="M33" s="351"/>
      <c r="N33" s="635"/>
      <c r="O33" s="2015"/>
      <c r="P33" s="2015"/>
      <c r="Q33" s="636"/>
      <c r="R33" s="256"/>
      <c r="S33" s="254"/>
      <c r="T33" s="255"/>
      <c r="AE33" s="336">
        <f>'подсчет ОМТ'!AC33</f>
        <v>0</v>
      </c>
      <c r="AF33" s="336">
        <f>'подсчет ОМТ'!AD33</f>
        <v>1</v>
      </c>
      <c r="AG33" s="336">
        <f>'подсчет ОМТ'!AE33</f>
        <v>2</v>
      </c>
      <c r="AH33" s="336">
        <f>'подсчет ОМТ'!AF33</f>
        <v>3</v>
      </c>
      <c r="AI33" s="336">
        <f>'подсчет ОМТ'!AG33</f>
        <v>4</v>
      </c>
      <c r="AJ33" s="336">
        <f>'подсчет ОМТ'!AH33</f>
        <v>5</v>
      </c>
      <c r="AK33" s="336">
        <f>'подсчет ОМТ'!AI33</f>
        <v>6</v>
      </c>
    </row>
    <row r="34" spans="1:37" ht="15.75">
      <c r="A34" s="653"/>
      <c r="B34" s="654" t="s">
        <v>33</v>
      </c>
      <c r="C34" s="655"/>
      <c r="D34" s="655"/>
      <c r="E34" s="656"/>
      <c r="F34" s="657"/>
      <c r="G34" s="1222">
        <v>8</v>
      </c>
      <c r="H34" s="659">
        <f t="shared" si="1"/>
        <v>240</v>
      </c>
      <c r="I34" s="354"/>
      <c r="J34" s="352"/>
      <c r="K34" s="354"/>
      <c r="L34" s="352"/>
      <c r="M34" s="355"/>
      <c r="N34" s="356"/>
      <c r="O34" s="1806"/>
      <c r="P34" s="1806"/>
      <c r="Q34" s="358"/>
      <c r="R34" s="359"/>
      <c r="S34" s="357"/>
      <c r="T34" s="358"/>
      <c r="AE34" s="336" t="str">
        <f>'подсчет ОМТ'!AC34</f>
        <v>іспит</v>
      </c>
      <c r="AF34" s="336">
        <f>'подсчет ОМТ'!AD34</f>
        <v>4</v>
      </c>
      <c r="AG34" s="336">
        <f>'подсчет ОМТ'!AE34</f>
        <v>1</v>
      </c>
      <c r="AH34" s="336">
        <f>'подсчет ОМТ'!AF34</f>
        <v>0</v>
      </c>
      <c r="AI34" s="336">
        <f>'подсчет ОМТ'!AG34</f>
        <v>0</v>
      </c>
      <c r="AJ34" s="336">
        <f>'подсчет ОМТ'!AH34</f>
        <v>1</v>
      </c>
      <c r="AK34" s="336">
        <f>'подсчет ОМТ'!AI34</f>
        <v>0</v>
      </c>
    </row>
    <row r="35" spans="1:37" ht="15.75">
      <c r="A35" s="5" t="s">
        <v>306</v>
      </c>
      <c r="B35" s="337" t="s">
        <v>34</v>
      </c>
      <c r="C35" s="352" t="s">
        <v>105</v>
      </c>
      <c r="D35" s="352"/>
      <c r="E35" s="57"/>
      <c r="F35" s="353"/>
      <c r="G35" s="948">
        <v>8</v>
      </c>
      <c r="H35" s="267">
        <f t="shared" si="1"/>
        <v>240</v>
      </c>
      <c r="I35" s="360">
        <f>J35+K35+L35</f>
        <v>90</v>
      </c>
      <c r="J35" s="268">
        <v>60</v>
      </c>
      <c r="K35" s="354"/>
      <c r="L35" s="268">
        <v>30</v>
      </c>
      <c r="M35" s="355">
        <f>H35-I35</f>
        <v>150</v>
      </c>
      <c r="N35" s="356">
        <f>I35/15</f>
        <v>6</v>
      </c>
      <c r="O35" s="1806"/>
      <c r="P35" s="1806"/>
      <c r="Q35" s="358"/>
      <c r="R35" s="359"/>
      <c r="S35" s="357"/>
      <c r="T35" s="358"/>
      <c r="V35" s="336">
        <v>1</v>
      </c>
      <c r="W35" s="336" t="s">
        <v>338</v>
      </c>
      <c r="X35" s="865">
        <f>SUMIF(V$33:V$67,1,G$33:G$67)</f>
        <v>35.5</v>
      </c>
      <c r="AE35" s="336" t="str">
        <f>'подсчет ОМТ'!AC35</f>
        <v>залік</v>
      </c>
      <c r="AF35" s="336">
        <f>'подсчет ОМТ'!AD35</f>
        <v>3</v>
      </c>
      <c r="AG35" s="336">
        <f>'подсчет ОМТ'!AE35</f>
        <v>0</v>
      </c>
      <c r="AH35" s="336">
        <f>'подсчет ОМТ'!AF35</f>
        <v>2</v>
      </c>
      <c r="AI35" s="336">
        <f>'подсчет ОМТ'!AG35</f>
        <v>0</v>
      </c>
      <c r="AJ35" s="336">
        <f>'подсчет ОМТ'!AH35</f>
        <v>0</v>
      </c>
      <c r="AK35" s="336">
        <f>'подсчет ОМТ'!AI35</f>
        <v>0</v>
      </c>
    </row>
    <row r="36" spans="1:24" ht="15.75">
      <c r="A36" s="361" t="s">
        <v>98</v>
      </c>
      <c r="B36" s="362" t="s">
        <v>305</v>
      </c>
      <c r="C36" s="363"/>
      <c r="D36" s="363"/>
      <c r="E36" s="363"/>
      <c r="F36" s="363"/>
      <c r="G36" s="1263">
        <v>3</v>
      </c>
      <c r="H36" s="364">
        <f>G36*30</f>
        <v>90</v>
      </c>
      <c r="I36" s="364"/>
      <c r="J36" s="363"/>
      <c r="K36" s="363"/>
      <c r="L36" s="363"/>
      <c r="M36" s="632"/>
      <c r="N36" s="637"/>
      <c r="O36" s="254"/>
      <c r="P36" s="254"/>
      <c r="Q36" s="255"/>
      <c r="R36" s="256"/>
      <c r="S36" s="254"/>
      <c r="T36" s="255"/>
      <c r="W36" s="336" t="s">
        <v>339</v>
      </c>
      <c r="X36" s="865">
        <f>SUMIF(V$33:V$67,2,G$33:G$67)</f>
        <v>1.5</v>
      </c>
    </row>
    <row r="37" spans="1:24" ht="15.75">
      <c r="A37" s="282"/>
      <c r="B37" s="291" t="s">
        <v>33</v>
      </c>
      <c r="C37" s="365"/>
      <c r="D37" s="365"/>
      <c r="E37" s="365"/>
      <c r="F37" s="365"/>
      <c r="G37" s="1264">
        <v>2</v>
      </c>
      <c r="H37" s="367">
        <f>G37*30</f>
        <v>60</v>
      </c>
      <c r="I37" s="366"/>
      <c r="J37" s="365"/>
      <c r="K37" s="365"/>
      <c r="L37" s="365"/>
      <c r="M37" s="633"/>
      <c r="N37" s="638"/>
      <c r="O37" s="254"/>
      <c r="P37" s="254"/>
      <c r="Q37" s="255"/>
      <c r="R37" s="256"/>
      <c r="S37" s="254"/>
      <c r="T37" s="255"/>
      <c r="X37" s="865">
        <f>SUM(X35:X36)</f>
        <v>37</v>
      </c>
    </row>
    <row r="38" spans="1:22" ht="15.75">
      <c r="A38" s="5" t="s">
        <v>112</v>
      </c>
      <c r="B38" s="292" t="s">
        <v>34</v>
      </c>
      <c r="C38" s="365"/>
      <c r="D38" s="368">
        <v>1</v>
      </c>
      <c r="E38" s="365"/>
      <c r="F38" s="365"/>
      <c r="G38" s="1265">
        <v>1</v>
      </c>
      <c r="H38" s="364">
        <f>G38*30</f>
        <v>30</v>
      </c>
      <c r="I38" s="368">
        <f>J38+K38+L38</f>
        <v>14</v>
      </c>
      <c r="J38" s="368">
        <v>8</v>
      </c>
      <c r="K38" s="368"/>
      <c r="L38" s="368">
        <v>6</v>
      </c>
      <c r="M38" s="634">
        <f>H38-I38</f>
        <v>16</v>
      </c>
      <c r="N38" s="639">
        <v>1</v>
      </c>
      <c r="O38" s="254"/>
      <c r="P38" s="254"/>
      <c r="Q38" s="255"/>
      <c r="R38" s="256"/>
      <c r="S38" s="254"/>
      <c r="T38" s="255"/>
      <c r="V38" s="336">
        <v>1</v>
      </c>
    </row>
    <row r="39" spans="1:20" ht="15.75">
      <c r="A39" s="242" t="s">
        <v>99</v>
      </c>
      <c r="B39" s="243" t="s">
        <v>116</v>
      </c>
      <c r="C39" s="244"/>
      <c r="D39" s="245"/>
      <c r="E39" s="246"/>
      <c r="F39" s="247"/>
      <c r="G39" s="1266">
        <v>3</v>
      </c>
      <c r="H39" s="249">
        <f t="shared" si="1"/>
        <v>90</v>
      </c>
      <c r="I39" s="250"/>
      <c r="J39" s="251"/>
      <c r="K39" s="252"/>
      <c r="L39" s="251"/>
      <c r="M39" s="54"/>
      <c r="N39" s="253"/>
      <c r="O39" s="1810"/>
      <c r="P39" s="1810"/>
      <c r="Q39" s="255"/>
      <c r="R39" s="256"/>
      <c r="S39" s="254"/>
      <c r="T39" s="255"/>
    </row>
    <row r="40" spans="1:20" ht="47.25">
      <c r="A40" s="361" t="s">
        <v>307</v>
      </c>
      <c r="B40" s="369" t="s">
        <v>48</v>
      </c>
      <c r="C40" s="370"/>
      <c r="D40" s="370"/>
      <c r="E40" s="371"/>
      <c r="F40" s="372"/>
      <c r="G40" s="945">
        <f>G41+G42</f>
        <v>5</v>
      </c>
      <c r="H40" s="267">
        <f t="shared" si="1"/>
        <v>150</v>
      </c>
      <c r="I40" s="373"/>
      <c r="J40" s="374"/>
      <c r="K40" s="267"/>
      <c r="L40" s="374"/>
      <c r="M40" s="33"/>
      <c r="N40" s="356"/>
      <c r="O40" s="1806"/>
      <c r="P40" s="1806"/>
      <c r="Q40" s="358"/>
      <c r="R40" s="359"/>
      <c r="S40" s="357"/>
      <c r="T40" s="358"/>
    </row>
    <row r="41" spans="1:20" ht="15.75">
      <c r="A41" s="20"/>
      <c r="B41" s="15" t="s">
        <v>33</v>
      </c>
      <c r="C41" s="268"/>
      <c r="D41" s="268"/>
      <c r="E41" s="57"/>
      <c r="F41" s="353"/>
      <c r="G41" s="1221">
        <v>2.5</v>
      </c>
      <c r="H41" s="267">
        <f t="shared" si="1"/>
        <v>75</v>
      </c>
      <c r="I41" s="375"/>
      <c r="J41" s="376"/>
      <c r="K41" s="5"/>
      <c r="L41" s="376"/>
      <c r="M41" s="355"/>
      <c r="N41" s="356"/>
      <c r="O41" s="1806"/>
      <c r="P41" s="1806"/>
      <c r="Q41" s="358"/>
      <c r="R41" s="359"/>
      <c r="S41" s="357"/>
      <c r="T41" s="358"/>
    </row>
    <row r="42" spans="1:22" ht="15.75">
      <c r="A42" s="20" t="s">
        <v>308</v>
      </c>
      <c r="B42" s="337" t="s">
        <v>34</v>
      </c>
      <c r="C42" s="268">
        <v>2</v>
      </c>
      <c r="D42" s="268"/>
      <c r="E42" s="57"/>
      <c r="F42" s="353"/>
      <c r="G42" s="1221">
        <v>2.5</v>
      </c>
      <c r="H42" s="267">
        <f t="shared" si="1"/>
        <v>75</v>
      </c>
      <c r="I42" s="375">
        <f>J42+K42+L42</f>
        <v>45</v>
      </c>
      <c r="J42" s="268">
        <v>27</v>
      </c>
      <c r="K42" s="5">
        <v>18</v>
      </c>
      <c r="L42" s="13"/>
      <c r="M42" s="355">
        <f>H42-I42</f>
        <v>30</v>
      </c>
      <c r="N42" s="356"/>
      <c r="O42" s="1806">
        <v>5</v>
      </c>
      <c r="P42" s="1806"/>
      <c r="Q42" s="358"/>
      <c r="R42" s="359"/>
      <c r="S42" s="161"/>
      <c r="T42" s="358"/>
      <c r="V42" s="336">
        <v>1</v>
      </c>
    </row>
    <row r="43" spans="1:21" s="644" customFormat="1" ht="15.75">
      <c r="A43" s="664" t="s">
        <v>123</v>
      </c>
      <c r="B43" s="665" t="s">
        <v>177</v>
      </c>
      <c r="C43" s="666"/>
      <c r="D43" s="667"/>
      <c r="E43" s="668"/>
      <c r="F43" s="669"/>
      <c r="G43" s="1256">
        <f>G44+G45</f>
        <v>6.5</v>
      </c>
      <c r="H43" s="659">
        <f t="shared" si="1"/>
        <v>195</v>
      </c>
      <c r="I43" s="670"/>
      <c r="J43" s="671"/>
      <c r="K43" s="670"/>
      <c r="L43" s="671"/>
      <c r="M43" s="660"/>
      <c r="N43" s="661"/>
      <c r="O43" s="1858"/>
      <c r="P43" s="1858"/>
      <c r="Q43" s="672"/>
      <c r="R43" s="673"/>
      <c r="S43" s="674"/>
      <c r="T43" s="672"/>
      <c r="U43" s="644">
        <f aca="true" t="shared" si="2" ref="U43:U48">M43/H43</f>
        <v>0</v>
      </c>
    </row>
    <row r="44" spans="1:21" s="644" customFormat="1" ht="15.75">
      <c r="A44" s="675"/>
      <c r="B44" s="654" t="s">
        <v>33</v>
      </c>
      <c r="C44" s="676"/>
      <c r="D44" s="677"/>
      <c r="E44" s="642"/>
      <c r="F44" s="657"/>
      <c r="G44" s="1257">
        <v>3</v>
      </c>
      <c r="H44" s="659">
        <f t="shared" si="1"/>
        <v>90</v>
      </c>
      <c r="I44" s="658"/>
      <c r="J44" s="655"/>
      <c r="K44" s="658"/>
      <c r="L44" s="655"/>
      <c r="M44" s="660"/>
      <c r="N44" s="661"/>
      <c r="O44" s="1858"/>
      <c r="P44" s="1858"/>
      <c r="Q44" s="672"/>
      <c r="R44" s="673"/>
      <c r="S44" s="674"/>
      <c r="T44" s="672"/>
      <c r="U44" s="644">
        <f t="shared" si="2"/>
        <v>0</v>
      </c>
    </row>
    <row r="45" spans="1:22" s="644" customFormat="1" ht="16.5" thickBot="1">
      <c r="A45" s="675" t="s">
        <v>309</v>
      </c>
      <c r="B45" s="662" t="s">
        <v>34</v>
      </c>
      <c r="C45" s="676">
        <v>1</v>
      </c>
      <c r="D45" s="677"/>
      <c r="E45" s="642"/>
      <c r="F45" s="657"/>
      <c r="G45" s="1257">
        <v>3.5</v>
      </c>
      <c r="H45" s="659">
        <f t="shared" si="1"/>
        <v>105</v>
      </c>
      <c r="I45" s="663">
        <f>J45+K45</f>
        <v>45</v>
      </c>
      <c r="J45" s="688">
        <v>15</v>
      </c>
      <c r="K45" s="688">
        <v>30</v>
      </c>
      <c r="L45" s="655"/>
      <c r="M45" s="660">
        <f>H45-I45</f>
        <v>60</v>
      </c>
      <c r="N45" s="679">
        <f>I45/15</f>
        <v>3</v>
      </c>
      <c r="O45" s="1840"/>
      <c r="P45" s="1840"/>
      <c r="Q45" s="680"/>
      <c r="R45" s="673"/>
      <c r="S45" s="674"/>
      <c r="T45" s="672"/>
      <c r="U45" s="644">
        <f t="shared" si="2"/>
        <v>0.5714285714285714</v>
      </c>
      <c r="V45" s="644">
        <v>1</v>
      </c>
    </row>
    <row r="46" spans="1:21" ht="31.5">
      <c r="A46" s="377" t="s">
        <v>310</v>
      </c>
      <c r="B46" s="665" t="s">
        <v>65</v>
      </c>
      <c r="C46" s="666"/>
      <c r="D46" s="667"/>
      <c r="E46" s="668"/>
      <c r="F46" s="669"/>
      <c r="G46" s="945">
        <f>G47+G48</f>
        <v>7</v>
      </c>
      <c r="H46" s="659">
        <f t="shared" si="1"/>
        <v>210</v>
      </c>
      <c r="I46" s="378"/>
      <c r="J46" s="379"/>
      <c r="K46" s="267"/>
      <c r="L46" s="379"/>
      <c r="M46" s="258"/>
      <c r="N46" s="253"/>
      <c r="O46" s="1810"/>
      <c r="P46" s="1810"/>
      <c r="Q46" s="255"/>
      <c r="R46" s="359"/>
      <c r="S46" s="357"/>
      <c r="T46" s="358"/>
      <c r="U46" s="336">
        <f t="shared" si="2"/>
        <v>0</v>
      </c>
    </row>
    <row r="47" spans="1:21" ht="24" customHeight="1">
      <c r="A47" s="380"/>
      <c r="B47" s="654" t="s">
        <v>33</v>
      </c>
      <c r="C47" s="676"/>
      <c r="D47" s="677"/>
      <c r="E47" s="642"/>
      <c r="F47" s="657"/>
      <c r="G47" s="945">
        <v>4</v>
      </c>
      <c r="H47" s="659">
        <f t="shared" si="1"/>
        <v>120</v>
      </c>
      <c r="I47" s="354"/>
      <c r="J47" s="352"/>
      <c r="K47" s="5"/>
      <c r="L47" s="352"/>
      <c r="M47" s="258"/>
      <c r="N47" s="356"/>
      <c r="O47" s="1806"/>
      <c r="P47" s="1806"/>
      <c r="Q47" s="358"/>
      <c r="R47" s="359"/>
      <c r="S47" s="357"/>
      <c r="T47" s="358"/>
      <c r="U47" s="336">
        <f t="shared" si="2"/>
        <v>0</v>
      </c>
    </row>
    <row r="48" spans="1:22" ht="24" customHeight="1">
      <c r="A48" s="380" t="s">
        <v>311</v>
      </c>
      <c r="B48" s="337" t="s">
        <v>34</v>
      </c>
      <c r="C48" s="381"/>
      <c r="D48" s="376" t="s">
        <v>105</v>
      </c>
      <c r="E48" s="57"/>
      <c r="F48" s="353"/>
      <c r="G48" s="945">
        <v>3</v>
      </c>
      <c r="H48" s="267">
        <f t="shared" si="1"/>
        <v>90</v>
      </c>
      <c r="I48" s="352">
        <f>J48+K48+L48</f>
        <v>30</v>
      </c>
      <c r="J48" s="268">
        <v>0</v>
      </c>
      <c r="K48" s="5"/>
      <c r="L48" s="17">
        <v>30</v>
      </c>
      <c r="M48" s="258">
        <f>H48-I48</f>
        <v>60</v>
      </c>
      <c r="N48" s="356">
        <v>2</v>
      </c>
      <c r="O48" s="1806"/>
      <c r="P48" s="1806"/>
      <c r="Q48" s="358"/>
      <c r="R48" s="359"/>
      <c r="S48" s="382"/>
      <c r="T48" s="358"/>
      <c r="U48" s="336">
        <f t="shared" si="2"/>
        <v>0.6666666666666666</v>
      </c>
      <c r="V48" s="336">
        <v>1</v>
      </c>
    </row>
    <row r="49" spans="1:20" ht="35.25" customHeight="1">
      <c r="A49" s="242" t="s">
        <v>312</v>
      </c>
      <c r="B49" s="383" t="s">
        <v>157</v>
      </c>
      <c r="C49" s="384"/>
      <c r="D49" s="385"/>
      <c r="E49" s="386"/>
      <c r="F49" s="387"/>
      <c r="G49" s="1266">
        <f>G50+G51</f>
        <v>3</v>
      </c>
      <c r="H49" s="249">
        <f t="shared" si="1"/>
        <v>90</v>
      </c>
      <c r="I49" s="388"/>
      <c r="J49" s="389"/>
      <c r="K49" s="390"/>
      <c r="L49" s="389"/>
      <c r="M49" s="391"/>
      <c r="N49" s="253"/>
      <c r="O49" s="1814"/>
      <c r="P49" s="1815"/>
      <c r="Q49" s="255"/>
      <c r="R49" s="394"/>
      <c r="S49" s="395"/>
      <c r="T49" s="396"/>
    </row>
    <row r="50" spans="1:20" ht="21" customHeight="1">
      <c r="A50" s="242"/>
      <c r="B50" s="15" t="s">
        <v>33</v>
      </c>
      <c r="C50" s="384"/>
      <c r="D50" s="385"/>
      <c r="E50" s="386"/>
      <c r="F50" s="387"/>
      <c r="G50" s="1266">
        <v>1.5</v>
      </c>
      <c r="H50" s="249">
        <f t="shared" si="1"/>
        <v>45</v>
      </c>
      <c r="I50" s="388"/>
      <c r="J50" s="389"/>
      <c r="K50" s="390"/>
      <c r="L50" s="389"/>
      <c r="M50" s="391"/>
      <c r="N50" s="253"/>
      <c r="O50" s="392"/>
      <c r="P50" s="393"/>
      <c r="Q50" s="255"/>
      <c r="R50" s="394"/>
      <c r="S50" s="395"/>
      <c r="T50" s="396"/>
    </row>
    <row r="51" spans="1:22" ht="19.5" customHeight="1">
      <c r="A51" s="380" t="s">
        <v>313</v>
      </c>
      <c r="B51" s="337" t="s">
        <v>34</v>
      </c>
      <c r="C51" s="384"/>
      <c r="D51" s="385" t="s">
        <v>122</v>
      </c>
      <c r="E51" s="386"/>
      <c r="F51" s="387"/>
      <c r="G51" s="1266">
        <v>1.5</v>
      </c>
      <c r="H51" s="249">
        <f t="shared" si="1"/>
        <v>45</v>
      </c>
      <c r="I51" s="388">
        <v>18</v>
      </c>
      <c r="J51" s="736">
        <v>9</v>
      </c>
      <c r="K51" s="390">
        <v>9</v>
      </c>
      <c r="L51" s="389"/>
      <c r="M51" s="391">
        <f>H51-I51</f>
        <v>27</v>
      </c>
      <c r="N51" s="253"/>
      <c r="O51" s="392"/>
      <c r="P51" s="393"/>
      <c r="Q51" s="255">
        <v>2</v>
      </c>
      <c r="R51" s="394"/>
      <c r="S51" s="395"/>
      <c r="T51" s="396"/>
      <c r="V51" s="336">
        <v>1</v>
      </c>
    </row>
    <row r="52" spans="1:21" ht="31.5">
      <c r="A52" s="361" t="s">
        <v>314</v>
      </c>
      <c r="B52" s="337" t="s">
        <v>118</v>
      </c>
      <c r="C52" s="268"/>
      <c r="D52" s="352"/>
      <c r="E52" s="397"/>
      <c r="F52" s="397"/>
      <c r="G52" s="945">
        <f>G53+G55+G54</f>
        <v>4</v>
      </c>
      <c r="H52" s="267">
        <f t="shared" si="1"/>
        <v>120</v>
      </c>
      <c r="I52" s="354"/>
      <c r="J52" s="13"/>
      <c r="K52" s="398"/>
      <c r="L52" s="13"/>
      <c r="M52" s="258"/>
      <c r="N52" s="356"/>
      <c r="O52" s="1806"/>
      <c r="P52" s="1806"/>
      <c r="Q52" s="399"/>
      <c r="R52" s="356"/>
      <c r="S52" s="400"/>
      <c r="T52" s="399"/>
      <c r="U52" s="336">
        <f aca="true" t="shared" si="3" ref="U52:U70">M52/H52</f>
        <v>0</v>
      </c>
    </row>
    <row r="53" spans="1:21" ht="31.5">
      <c r="A53" s="380"/>
      <c r="B53" s="401" t="s">
        <v>119</v>
      </c>
      <c r="C53" s="268"/>
      <c r="D53" s="352"/>
      <c r="E53" s="397"/>
      <c r="F53" s="397"/>
      <c r="G53" s="1221">
        <v>2</v>
      </c>
      <c r="H53" s="267">
        <f t="shared" si="1"/>
        <v>60</v>
      </c>
      <c r="I53" s="354"/>
      <c r="J53" s="13"/>
      <c r="K53" s="398"/>
      <c r="L53" s="13"/>
      <c r="M53" s="258"/>
      <c r="N53" s="356"/>
      <c r="O53" s="1806"/>
      <c r="P53" s="1806"/>
      <c r="Q53" s="399"/>
      <c r="R53" s="356"/>
      <c r="S53" s="400"/>
      <c r="T53" s="399"/>
      <c r="U53" s="336">
        <f t="shared" si="3"/>
        <v>0</v>
      </c>
    </row>
    <row r="54" spans="1:21" ht="31.5">
      <c r="A54" s="380"/>
      <c r="B54" s="401" t="s">
        <v>120</v>
      </c>
      <c r="C54" s="268"/>
      <c r="D54" s="352"/>
      <c r="E54" s="397"/>
      <c r="F54" s="397"/>
      <c r="G54" s="1221">
        <v>0.5</v>
      </c>
      <c r="H54" s="267">
        <f t="shared" si="1"/>
        <v>15</v>
      </c>
      <c r="I54" s="354"/>
      <c r="J54" s="13"/>
      <c r="K54" s="398"/>
      <c r="L54" s="13"/>
      <c r="M54" s="258"/>
      <c r="N54" s="356"/>
      <c r="O54" s="1806"/>
      <c r="P54" s="1806"/>
      <c r="Q54" s="399"/>
      <c r="R54" s="356"/>
      <c r="S54" s="400"/>
      <c r="T54" s="399"/>
      <c r="U54" s="336">
        <f t="shared" si="3"/>
        <v>0</v>
      </c>
    </row>
    <row r="55" spans="1:22" ht="15.75">
      <c r="A55" s="380" t="s">
        <v>315</v>
      </c>
      <c r="B55" s="337" t="s">
        <v>34</v>
      </c>
      <c r="C55" s="370">
        <v>5</v>
      </c>
      <c r="D55" s="352"/>
      <c r="E55" s="397"/>
      <c r="F55" s="397"/>
      <c r="G55" s="945">
        <v>1.5</v>
      </c>
      <c r="H55" s="267">
        <f t="shared" si="1"/>
        <v>45</v>
      </c>
      <c r="I55" s="352">
        <f>J55+K55+L55</f>
        <v>18</v>
      </c>
      <c r="J55" s="17">
        <v>9</v>
      </c>
      <c r="K55" s="3">
        <v>9</v>
      </c>
      <c r="L55" s="13"/>
      <c r="M55" s="258">
        <f>H55-I55</f>
        <v>27</v>
      </c>
      <c r="N55" s="356"/>
      <c r="O55" s="1806"/>
      <c r="P55" s="1806"/>
      <c r="Q55" s="399"/>
      <c r="R55" s="356"/>
      <c r="S55" s="357">
        <f>I55/9</f>
        <v>2</v>
      </c>
      <c r="T55" s="399"/>
      <c r="U55" s="336">
        <f t="shared" si="3"/>
        <v>0.6</v>
      </c>
      <c r="V55" s="336">
        <v>2</v>
      </c>
    </row>
    <row r="56" spans="1:21" ht="47.25">
      <c r="A56" s="377" t="s">
        <v>129</v>
      </c>
      <c r="B56" s="402" t="s">
        <v>66</v>
      </c>
      <c r="C56" s="370"/>
      <c r="D56" s="379"/>
      <c r="E56" s="403"/>
      <c r="F56" s="372"/>
      <c r="G56" s="927">
        <f>G57+G58</f>
        <v>3</v>
      </c>
      <c r="H56" s="8">
        <f>PRODUCT(G56,30)</f>
        <v>90</v>
      </c>
      <c r="I56" s="404"/>
      <c r="J56" s="404"/>
      <c r="K56" s="404"/>
      <c r="L56" s="404"/>
      <c r="M56" s="169"/>
      <c r="N56" s="405"/>
      <c r="O56" s="1811"/>
      <c r="P56" s="1811"/>
      <c r="Q56" s="406"/>
      <c r="R56" s="407"/>
      <c r="S56" s="408"/>
      <c r="T56" s="406"/>
      <c r="U56" s="336">
        <f t="shared" si="3"/>
        <v>0</v>
      </c>
    </row>
    <row r="57" spans="1:21" ht="15.75">
      <c r="A57" s="380"/>
      <c r="B57" s="15" t="s">
        <v>33</v>
      </c>
      <c r="C57" s="268"/>
      <c r="D57" s="352"/>
      <c r="E57" s="409"/>
      <c r="F57" s="353"/>
      <c r="G57" s="1267">
        <v>1.5</v>
      </c>
      <c r="H57" s="3">
        <f>PRODUCT(G57,30)</f>
        <v>45</v>
      </c>
      <c r="I57" s="354"/>
      <c r="J57" s="352"/>
      <c r="K57" s="354"/>
      <c r="L57" s="13"/>
      <c r="M57" s="258"/>
      <c r="N57" s="356"/>
      <c r="O57" s="1806"/>
      <c r="P57" s="1806"/>
      <c r="Q57" s="399"/>
      <c r="R57" s="410"/>
      <c r="S57" s="400"/>
      <c r="T57" s="399"/>
      <c r="U57" s="336">
        <f t="shared" si="3"/>
        <v>0</v>
      </c>
    </row>
    <row r="58" spans="1:22" s="921" customFormat="1" ht="15.75">
      <c r="A58" s="1191" t="s">
        <v>137</v>
      </c>
      <c r="B58" s="934" t="s">
        <v>34</v>
      </c>
      <c r="C58" s="1192"/>
      <c r="D58" s="1193" t="s">
        <v>122</v>
      </c>
      <c r="E58" s="1194"/>
      <c r="F58" s="1195"/>
      <c r="G58" s="1196">
        <v>1.5</v>
      </c>
      <c r="H58" s="1197">
        <f>PRODUCT(G58,30)</f>
        <v>45</v>
      </c>
      <c r="I58" s="1193">
        <f>J58+K58+L58</f>
        <v>18</v>
      </c>
      <c r="J58" s="1192">
        <v>9</v>
      </c>
      <c r="K58" s="1198"/>
      <c r="L58" s="929">
        <v>9</v>
      </c>
      <c r="M58" s="1110">
        <f>H58-I58</f>
        <v>27</v>
      </c>
      <c r="N58" s="1199"/>
      <c r="O58" s="2334"/>
      <c r="P58" s="2335"/>
      <c r="Q58" s="1200">
        <f>I58/9</f>
        <v>2</v>
      </c>
      <c r="R58" s="1201"/>
      <c r="S58" s="1202"/>
      <c r="T58" s="1203"/>
      <c r="U58" s="921">
        <f t="shared" si="3"/>
        <v>0.6</v>
      </c>
      <c r="V58" s="921">
        <v>1</v>
      </c>
    </row>
    <row r="59" spans="1:21" s="921" customFormat="1" ht="15.75">
      <c r="A59" s="1204" t="s">
        <v>130</v>
      </c>
      <c r="B59" s="1205" t="s">
        <v>49</v>
      </c>
      <c r="C59" s="1206"/>
      <c r="D59" s="1206"/>
      <c r="E59" s="1207"/>
      <c r="F59" s="1208"/>
      <c r="G59" s="945">
        <v>11</v>
      </c>
      <c r="H59" s="1209">
        <f aca="true" t="shared" si="4" ref="H59:H67">G59*30</f>
        <v>330</v>
      </c>
      <c r="I59" s="1210"/>
      <c r="J59" s="1206"/>
      <c r="K59" s="1210"/>
      <c r="L59" s="1206"/>
      <c r="M59" s="1211"/>
      <c r="N59" s="1212"/>
      <c r="O59" s="2356"/>
      <c r="P59" s="2356"/>
      <c r="Q59" s="1213"/>
      <c r="R59" s="1214"/>
      <c r="S59" s="1215"/>
      <c r="T59" s="1213"/>
      <c r="U59" s="921">
        <f t="shared" si="3"/>
        <v>0</v>
      </c>
    </row>
    <row r="60" spans="1:21" s="921" customFormat="1" ht="15.75">
      <c r="A60" s="1216"/>
      <c r="B60" s="1217" t="s">
        <v>33</v>
      </c>
      <c r="C60" s="1218"/>
      <c r="D60" s="1218"/>
      <c r="E60" s="1219"/>
      <c r="F60" s="1220"/>
      <c r="G60" s="1221">
        <v>5</v>
      </c>
      <c r="H60" s="1209">
        <f t="shared" si="4"/>
        <v>150</v>
      </c>
      <c r="I60" s="1222"/>
      <c r="J60" s="1218"/>
      <c r="K60" s="1222"/>
      <c r="L60" s="1218"/>
      <c r="M60" s="1223"/>
      <c r="N60" s="1212"/>
      <c r="O60" s="2356"/>
      <c r="P60" s="2356"/>
      <c r="Q60" s="1213"/>
      <c r="R60" s="1214"/>
      <c r="S60" s="1215"/>
      <c r="T60" s="1213"/>
      <c r="U60" s="921">
        <f t="shared" si="3"/>
        <v>0</v>
      </c>
    </row>
    <row r="61" spans="1:22" s="921" customFormat="1" ht="15.75">
      <c r="A61" s="1216" t="s">
        <v>138</v>
      </c>
      <c r="B61" s="1224" t="s">
        <v>34</v>
      </c>
      <c r="C61" s="1218" t="s">
        <v>105</v>
      </c>
      <c r="D61" s="1218"/>
      <c r="E61" s="1219"/>
      <c r="F61" s="1220"/>
      <c r="G61" s="945">
        <v>6</v>
      </c>
      <c r="H61" s="1209">
        <f t="shared" si="4"/>
        <v>180</v>
      </c>
      <c r="I61" s="1218">
        <f>J61+K61+L61</f>
        <v>90</v>
      </c>
      <c r="J61" s="1225">
        <v>60</v>
      </c>
      <c r="K61" s="1222">
        <v>15</v>
      </c>
      <c r="L61" s="1225">
        <v>15</v>
      </c>
      <c r="M61" s="1223">
        <f>H61-I61</f>
        <v>90</v>
      </c>
      <c r="N61" s="1212">
        <f>I61/15</f>
        <v>6</v>
      </c>
      <c r="O61" s="2356"/>
      <c r="P61" s="2356"/>
      <c r="Q61" s="1213"/>
      <c r="R61" s="1214"/>
      <c r="S61" s="1215"/>
      <c r="T61" s="1213"/>
      <c r="U61" s="921">
        <f t="shared" si="3"/>
        <v>0.5</v>
      </c>
      <c r="V61" s="921">
        <v>1</v>
      </c>
    </row>
    <row r="62" spans="1:20" s="921" customFormat="1" ht="31.5">
      <c r="A62" s="1226" t="s">
        <v>131</v>
      </c>
      <c r="B62" s="1227" t="s">
        <v>267</v>
      </c>
      <c r="C62" s="1228"/>
      <c r="D62" s="1228"/>
      <c r="E62" s="1228"/>
      <c r="F62" s="1229"/>
      <c r="G62" s="1221">
        <f>G63+G64</f>
        <v>5</v>
      </c>
      <c r="H62" s="1230">
        <f t="shared" si="4"/>
        <v>150</v>
      </c>
      <c r="I62" s="924"/>
      <c r="J62" s="924"/>
      <c r="K62" s="924"/>
      <c r="L62" s="924"/>
      <c r="M62" s="940"/>
      <c r="N62" s="940"/>
      <c r="O62" s="1231"/>
      <c r="P62" s="1231"/>
      <c r="Q62" s="1200"/>
      <c r="R62" s="1201"/>
      <c r="S62" s="1231"/>
      <c r="T62" s="1200"/>
    </row>
    <row r="63" spans="1:20" s="921" customFormat="1" ht="15.75">
      <c r="A63" s="1232"/>
      <c r="B63" s="1233" t="s">
        <v>33</v>
      </c>
      <c r="C63" s="1228"/>
      <c r="D63" s="1228"/>
      <c r="E63" s="1228"/>
      <c r="F63" s="1229"/>
      <c r="G63" s="1221">
        <v>1.5</v>
      </c>
      <c r="H63" s="1230">
        <f t="shared" si="4"/>
        <v>45</v>
      </c>
      <c r="I63" s="924"/>
      <c r="J63" s="924"/>
      <c r="K63" s="924"/>
      <c r="L63" s="924"/>
      <c r="M63" s="940"/>
      <c r="N63" s="940"/>
      <c r="O63" s="1231"/>
      <c r="P63" s="1231"/>
      <c r="Q63" s="1200"/>
      <c r="R63" s="1201"/>
      <c r="S63" s="1231"/>
      <c r="T63" s="1200"/>
    </row>
    <row r="64" spans="1:22" s="921" customFormat="1" ht="15.75">
      <c r="A64" s="1191" t="s">
        <v>139</v>
      </c>
      <c r="B64" s="934" t="s">
        <v>34</v>
      </c>
      <c r="C64" s="1109"/>
      <c r="D64" s="924">
        <v>1</v>
      </c>
      <c r="E64" s="924"/>
      <c r="F64" s="1102"/>
      <c r="G64" s="1105">
        <v>3.5</v>
      </c>
      <c r="H64" s="1080">
        <f>G64*30</f>
        <v>105</v>
      </c>
      <c r="I64" s="924">
        <v>45</v>
      </c>
      <c r="J64" s="924">
        <v>30</v>
      </c>
      <c r="K64" s="924">
        <v>15</v>
      </c>
      <c r="L64" s="924"/>
      <c r="M64" s="1234">
        <f>H64-I64</f>
        <v>60</v>
      </c>
      <c r="N64" s="1199">
        <f>I64/15</f>
        <v>3</v>
      </c>
      <c r="O64" s="1231"/>
      <c r="P64" s="1231"/>
      <c r="Q64" s="1200"/>
      <c r="R64" s="1201"/>
      <c r="S64" s="1231"/>
      <c r="T64" s="1200"/>
      <c r="V64" s="921">
        <v>1</v>
      </c>
    </row>
    <row r="65" spans="1:21" s="921" customFormat="1" ht="15.75">
      <c r="A65" s="1204" t="s">
        <v>302</v>
      </c>
      <c r="B65" s="1205" t="s">
        <v>50</v>
      </c>
      <c r="C65" s="1235"/>
      <c r="D65" s="1206"/>
      <c r="E65" s="1236"/>
      <c r="F65" s="1208"/>
      <c r="G65" s="1237">
        <f>G67+G66</f>
        <v>7</v>
      </c>
      <c r="H65" s="1209">
        <f t="shared" si="4"/>
        <v>210</v>
      </c>
      <c r="I65" s="1238"/>
      <c r="J65" s="1239"/>
      <c r="K65" s="1238"/>
      <c r="L65" s="1239"/>
      <c r="M65" s="1240"/>
      <c r="N65" s="1241"/>
      <c r="O65" s="2332"/>
      <c r="P65" s="2332"/>
      <c r="Q65" s="1200"/>
      <c r="R65" s="1201"/>
      <c r="S65" s="1231"/>
      <c r="T65" s="1200"/>
      <c r="U65" s="921">
        <f t="shared" si="3"/>
        <v>0</v>
      </c>
    </row>
    <row r="66" spans="1:21" s="921" customFormat="1" ht="15.75" customHeight="1">
      <c r="A66" s="1216"/>
      <c r="B66" s="1217" t="s">
        <v>33</v>
      </c>
      <c r="C66" s="1225"/>
      <c r="D66" s="1218"/>
      <c r="E66" s="1219"/>
      <c r="F66" s="1220"/>
      <c r="G66" s="1221">
        <v>2</v>
      </c>
      <c r="H66" s="1209">
        <f t="shared" si="4"/>
        <v>60</v>
      </c>
      <c r="I66" s="1198"/>
      <c r="J66" s="1193"/>
      <c r="K66" s="1198"/>
      <c r="L66" s="1193"/>
      <c r="M66" s="1234"/>
      <c r="N66" s="1199"/>
      <c r="O66" s="2331"/>
      <c r="P66" s="2331"/>
      <c r="Q66" s="1200"/>
      <c r="R66" s="1201"/>
      <c r="S66" s="1231"/>
      <c r="T66" s="1200"/>
      <c r="U66" s="921">
        <f t="shared" si="3"/>
        <v>0</v>
      </c>
    </row>
    <row r="67" spans="1:22" s="921" customFormat="1" ht="16.5" customHeight="1" thickBot="1">
      <c r="A67" s="1242" t="s">
        <v>303</v>
      </c>
      <c r="B67" s="1243" t="s">
        <v>34</v>
      </c>
      <c r="C67" s="1244">
        <v>1</v>
      </c>
      <c r="D67" s="1245"/>
      <c r="E67" s="1246"/>
      <c r="F67" s="1247"/>
      <c r="G67" s="1248">
        <v>5</v>
      </c>
      <c r="H67" s="1249">
        <f t="shared" si="4"/>
        <v>150</v>
      </c>
      <c r="I67" s="1245">
        <f>J67+K67+L67</f>
        <v>75</v>
      </c>
      <c r="J67" s="1244">
        <v>45</v>
      </c>
      <c r="K67" s="1250">
        <v>15</v>
      </c>
      <c r="L67" s="1244">
        <v>15</v>
      </c>
      <c r="M67" s="1251">
        <f>H67-I67</f>
        <v>75</v>
      </c>
      <c r="N67" s="1252">
        <v>5</v>
      </c>
      <c r="O67" s="2333"/>
      <c r="P67" s="2333"/>
      <c r="Q67" s="1253"/>
      <c r="R67" s="1254"/>
      <c r="S67" s="1255"/>
      <c r="T67" s="1253"/>
      <c r="U67" s="921">
        <f t="shared" si="3"/>
        <v>0.5</v>
      </c>
      <c r="V67" s="921">
        <v>1</v>
      </c>
    </row>
    <row r="68" spans="1:21" ht="16.5" thickBot="1">
      <c r="A68" s="1938" t="s">
        <v>135</v>
      </c>
      <c r="B68" s="1939"/>
      <c r="C68" s="1939"/>
      <c r="D68" s="1939"/>
      <c r="E68" s="1939"/>
      <c r="F68" s="1940"/>
      <c r="G68" s="1268">
        <f>G69+G70</f>
        <v>73.5</v>
      </c>
      <c r="H68" s="424">
        <f>PRODUCT(G68,30)</f>
        <v>2205</v>
      </c>
      <c r="I68" s="425"/>
      <c r="J68" s="425"/>
      <c r="K68" s="425"/>
      <c r="L68" s="425"/>
      <c r="M68" s="425"/>
      <c r="N68" s="426"/>
      <c r="O68" s="2020"/>
      <c r="P68" s="2020"/>
      <c r="Q68" s="427"/>
      <c r="R68" s="428"/>
      <c r="S68" s="429"/>
      <c r="T68" s="430"/>
      <c r="U68" s="336">
        <f t="shared" si="3"/>
        <v>0</v>
      </c>
    </row>
    <row r="69" spans="1:21" ht="16.5" thickBot="1">
      <c r="A69" s="1833" t="s">
        <v>55</v>
      </c>
      <c r="B69" s="1834"/>
      <c r="C69" s="1834"/>
      <c r="D69" s="1834"/>
      <c r="E69" s="1834"/>
      <c r="F69" s="1834"/>
      <c r="G69" s="1269">
        <f>G37+G41+G44+G34+G47+G53+G57+G60+G66+G39+G54+G50+G63</f>
        <v>36.5</v>
      </c>
      <c r="H69" s="280">
        <f>H37+H41+H44+H34+H47+H53+H57+H60+H66+H39+H54+H50+H63</f>
        <v>1095</v>
      </c>
      <c r="I69" s="55"/>
      <c r="J69" s="431"/>
      <c r="K69" s="431"/>
      <c r="L69" s="431"/>
      <c r="M69" s="432"/>
      <c r="N69" s="433"/>
      <c r="O69" s="1847"/>
      <c r="P69" s="1847"/>
      <c r="Q69" s="434"/>
      <c r="R69" s="434"/>
      <c r="S69" s="434"/>
      <c r="T69" s="435"/>
      <c r="U69" s="336">
        <f t="shared" si="3"/>
        <v>0</v>
      </c>
    </row>
    <row r="70" spans="1:21" ht="16.5" thickBot="1">
      <c r="A70" s="1819" t="s">
        <v>110</v>
      </c>
      <c r="B70" s="1820"/>
      <c r="C70" s="1820"/>
      <c r="D70" s="1820"/>
      <c r="E70" s="1820"/>
      <c r="F70" s="1821"/>
      <c r="G70" s="1269">
        <f>G38+G42+G45+G35++G48+G55+G58+G61+G67+G51+G64</f>
        <v>37</v>
      </c>
      <c r="H70" s="280">
        <f aca="true" t="shared" si="5" ref="H70:M70">H38+H42+H45+H35++H48+H55+H58+H61+H67+H51+H64</f>
        <v>1110</v>
      </c>
      <c r="I70" s="280">
        <f t="shared" si="5"/>
        <v>488</v>
      </c>
      <c r="J70" s="280">
        <f>J38+J42+J45+J35++J48+J55+J58+J61+J67+J51+J64</f>
        <v>272</v>
      </c>
      <c r="K70" s="280">
        <f t="shared" si="5"/>
        <v>111</v>
      </c>
      <c r="L70" s="280">
        <f t="shared" si="5"/>
        <v>105</v>
      </c>
      <c r="M70" s="280">
        <f t="shared" si="5"/>
        <v>622</v>
      </c>
      <c r="N70" s="230">
        <f>SUM(N33:N67)</f>
        <v>26</v>
      </c>
      <c r="O70" s="1845">
        <f>SUM(O33:P67)</f>
        <v>5</v>
      </c>
      <c r="P70" s="1846"/>
      <c r="Q70" s="230">
        <f>SUM(Q33:Q67)</f>
        <v>4</v>
      </c>
      <c r="R70" s="230">
        <f>SUM(R33:R67)</f>
        <v>0</v>
      </c>
      <c r="S70" s="230">
        <f>SUM(S33:S67)</f>
        <v>2</v>
      </c>
      <c r="T70" s="214">
        <f>SUM(T33:T67)</f>
        <v>0</v>
      </c>
      <c r="U70" s="336">
        <f t="shared" si="3"/>
        <v>0.5603603603603604</v>
      </c>
    </row>
    <row r="71" spans="1:20" ht="16.5" thickBot="1">
      <c r="A71" s="1822"/>
      <c r="B71" s="1823"/>
      <c r="C71" s="1823"/>
      <c r="D71" s="1823"/>
      <c r="E71" s="1823"/>
      <c r="F71" s="1823"/>
      <c r="G71" s="1823"/>
      <c r="H71" s="1823"/>
      <c r="I71" s="1823"/>
      <c r="J71" s="1823"/>
      <c r="K71" s="1823"/>
      <c r="L71" s="1823"/>
      <c r="M71" s="1823"/>
      <c r="N71" s="1823"/>
      <c r="O71" s="1823"/>
      <c r="P71" s="1823"/>
      <c r="Q71" s="1823"/>
      <c r="R71" s="1823"/>
      <c r="S71" s="1823"/>
      <c r="T71" s="1824"/>
    </row>
    <row r="72" spans="1:21" ht="22.5" customHeight="1" thickBot="1">
      <c r="A72" s="1825" t="s">
        <v>102</v>
      </c>
      <c r="B72" s="1826"/>
      <c r="C72" s="1826"/>
      <c r="D72" s="1826"/>
      <c r="E72" s="1826"/>
      <c r="F72" s="1826"/>
      <c r="G72" s="1826"/>
      <c r="H72" s="1826"/>
      <c r="I72" s="1826"/>
      <c r="J72" s="1826"/>
      <c r="K72" s="1826"/>
      <c r="L72" s="1826"/>
      <c r="M72" s="1826"/>
      <c r="N72" s="1826"/>
      <c r="O72" s="1826"/>
      <c r="P72" s="1826"/>
      <c r="Q72" s="1826"/>
      <c r="R72" s="1826"/>
      <c r="S72" s="1826"/>
      <c r="T72" s="1827"/>
      <c r="U72" s="336" t="e">
        <f>M72/H72</f>
        <v>#DIV/0!</v>
      </c>
    </row>
    <row r="73" spans="1:21" ht="15.75" customHeight="1" thickBot="1">
      <c r="A73" s="1828" t="s">
        <v>264</v>
      </c>
      <c r="B73" s="1829"/>
      <c r="C73" s="1829"/>
      <c r="D73" s="1829"/>
      <c r="E73" s="1829"/>
      <c r="F73" s="1829"/>
      <c r="G73" s="1829"/>
      <c r="H73" s="1829"/>
      <c r="I73" s="1829"/>
      <c r="J73" s="1829"/>
      <c r="K73" s="1829"/>
      <c r="L73" s="1829"/>
      <c r="M73" s="1829"/>
      <c r="N73" s="1829"/>
      <c r="O73" s="1829"/>
      <c r="P73" s="1829"/>
      <c r="Q73" s="1829"/>
      <c r="R73" s="1829"/>
      <c r="S73" s="1829"/>
      <c r="T73" s="1830"/>
      <c r="U73" s="336" t="e">
        <f>M73/H73</f>
        <v>#DIV/0!</v>
      </c>
    </row>
    <row r="74" spans="1:20" ht="21.75" customHeight="1" hidden="1">
      <c r="A74" s="1816" t="s">
        <v>268</v>
      </c>
      <c r="B74" s="1817"/>
      <c r="C74" s="1817"/>
      <c r="D74" s="1817"/>
      <c r="E74" s="1817"/>
      <c r="F74" s="1817"/>
      <c r="G74" s="1817"/>
      <c r="H74" s="1817"/>
      <c r="I74" s="1817"/>
      <c r="J74" s="1817"/>
      <c r="K74" s="1817"/>
      <c r="L74" s="1817"/>
      <c r="M74" s="1817"/>
      <c r="N74" s="1817"/>
      <c r="O74" s="1817"/>
      <c r="P74" s="1817"/>
      <c r="Q74" s="1817"/>
      <c r="R74" s="1817"/>
      <c r="S74" s="1817"/>
      <c r="T74" s="1818"/>
    </row>
    <row r="75" spans="1:24" ht="30" customHeight="1" hidden="1">
      <c r="A75" s="6" t="s">
        <v>276</v>
      </c>
      <c r="B75" s="275" t="s">
        <v>63</v>
      </c>
      <c r="C75" s="370"/>
      <c r="D75" s="379"/>
      <c r="E75" s="403"/>
      <c r="F75" s="372"/>
      <c r="G75" s="1237">
        <f>G76+G77</f>
        <v>6.5</v>
      </c>
      <c r="H75" s="267">
        <f>G75*30</f>
        <v>195</v>
      </c>
      <c r="I75" s="360"/>
      <c r="J75" s="13"/>
      <c r="K75" s="13"/>
      <c r="L75" s="13"/>
      <c r="M75" s="436"/>
      <c r="N75" s="437"/>
      <c r="O75" s="1806"/>
      <c r="P75" s="1806"/>
      <c r="Q75" s="399"/>
      <c r="R75" s="410"/>
      <c r="S75" s="357"/>
      <c r="T75" s="399"/>
      <c r="W75" s="336" t="s">
        <v>338</v>
      </c>
      <c r="X75" s="865">
        <f>SUMIF(V$75:V$89,1,G$75:G$89)</f>
        <v>17</v>
      </c>
    </row>
    <row r="76" spans="1:24" ht="21.75" customHeight="1" hidden="1">
      <c r="A76" s="6"/>
      <c r="B76" s="15" t="s">
        <v>33</v>
      </c>
      <c r="C76" s="268"/>
      <c r="D76" s="352"/>
      <c r="E76" s="409"/>
      <c r="F76" s="409"/>
      <c r="G76" s="1270">
        <v>2.5</v>
      </c>
      <c r="H76" s="267">
        <f>G76*30</f>
        <v>75</v>
      </c>
      <c r="I76" s="388"/>
      <c r="J76" s="13"/>
      <c r="K76" s="13"/>
      <c r="L76" s="13"/>
      <c r="M76" s="391"/>
      <c r="N76" s="356"/>
      <c r="O76" s="1814"/>
      <c r="P76" s="1815"/>
      <c r="Q76" s="399"/>
      <c r="R76" s="410"/>
      <c r="S76" s="357"/>
      <c r="T76" s="399"/>
      <c r="W76" s="336" t="s">
        <v>339</v>
      </c>
      <c r="X76" s="865">
        <f>SUMIF(V$75:V$89,2,G$75:G$89)</f>
        <v>0</v>
      </c>
    </row>
    <row r="77" spans="1:22" ht="21.75" customHeight="1" hidden="1">
      <c r="A77" s="13" t="s">
        <v>277</v>
      </c>
      <c r="B77" s="337" t="s">
        <v>34</v>
      </c>
      <c r="C77" s="268">
        <v>3</v>
      </c>
      <c r="D77" s="352"/>
      <c r="E77" s="409"/>
      <c r="F77" s="409"/>
      <c r="G77" s="1237">
        <v>4</v>
      </c>
      <c r="H77" s="267">
        <f>G77*30</f>
        <v>120</v>
      </c>
      <c r="I77" s="388">
        <f>J77+K77+L77</f>
        <v>45</v>
      </c>
      <c r="J77" s="13" t="s">
        <v>114</v>
      </c>
      <c r="K77" s="13" t="s">
        <v>113</v>
      </c>
      <c r="L77" s="13"/>
      <c r="M77" s="391">
        <f>H77-I77</f>
        <v>75</v>
      </c>
      <c r="N77" s="356"/>
      <c r="O77" s="1814"/>
      <c r="P77" s="1815"/>
      <c r="Q77" s="358">
        <f>I77/9</f>
        <v>5</v>
      </c>
      <c r="R77" s="410"/>
      <c r="S77" s="357"/>
      <c r="T77" s="399"/>
      <c r="V77" s="336">
        <v>1</v>
      </c>
    </row>
    <row r="78" spans="1:20" ht="31.5" hidden="1">
      <c r="A78" s="70" t="s">
        <v>278</v>
      </c>
      <c r="B78" s="438" t="s">
        <v>56</v>
      </c>
      <c r="C78" s="439"/>
      <c r="D78" s="440"/>
      <c r="E78" s="441"/>
      <c r="F78" s="441"/>
      <c r="G78" s="1271">
        <f>G79+G80</f>
        <v>3</v>
      </c>
      <c r="H78" s="443">
        <f aca="true" t="shared" si="6" ref="H78:H91">G78*30</f>
        <v>90</v>
      </c>
      <c r="I78" s="440"/>
      <c r="J78" s="145"/>
      <c r="K78" s="444"/>
      <c r="L78" s="444"/>
      <c r="M78" s="445"/>
      <c r="N78" s="446"/>
      <c r="O78" s="1946"/>
      <c r="P78" s="1946"/>
      <c r="Q78" s="448"/>
      <c r="R78" s="449"/>
      <c r="S78" s="450"/>
      <c r="T78" s="451"/>
    </row>
    <row r="79" spans="1:20" s="601" customFormat="1" ht="15.75" hidden="1">
      <c r="A79" s="70"/>
      <c r="B79" s="15" t="s">
        <v>33</v>
      </c>
      <c r="C79" s="439"/>
      <c r="D79" s="440"/>
      <c r="E79" s="441"/>
      <c r="F79" s="441"/>
      <c r="G79" s="1271">
        <v>1</v>
      </c>
      <c r="H79" s="443">
        <f t="shared" si="6"/>
        <v>30</v>
      </c>
      <c r="I79" s="440"/>
      <c r="J79" s="145"/>
      <c r="K79" s="444"/>
      <c r="L79" s="444"/>
      <c r="M79" s="445"/>
      <c r="N79" s="446"/>
      <c r="O79" s="447"/>
      <c r="P79" s="447"/>
      <c r="Q79" s="448"/>
      <c r="R79" s="598"/>
      <c r="S79" s="599"/>
      <c r="T79" s="600"/>
    </row>
    <row r="80" spans="1:22" ht="16.5" hidden="1" thickBot="1">
      <c r="A80" s="389" t="s">
        <v>279</v>
      </c>
      <c r="B80" s="337" t="s">
        <v>34</v>
      </c>
      <c r="C80" s="439"/>
      <c r="D80" s="440" t="s">
        <v>52</v>
      </c>
      <c r="E80" s="441"/>
      <c r="F80" s="441"/>
      <c r="G80" s="1271">
        <v>2</v>
      </c>
      <c r="H80" s="443">
        <f t="shared" si="6"/>
        <v>60</v>
      </c>
      <c r="I80" s="440" t="s">
        <v>114</v>
      </c>
      <c r="J80" s="145" t="s">
        <v>113</v>
      </c>
      <c r="K80" s="444"/>
      <c r="L80" s="444">
        <v>9</v>
      </c>
      <c r="M80" s="445">
        <f>H80-I80</f>
        <v>33</v>
      </c>
      <c r="N80" s="446"/>
      <c r="O80" s="447">
        <v>3</v>
      </c>
      <c r="P80" s="447"/>
      <c r="Q80" s="448"/>
      <c r="R80" s="452"/>
      <c r="S80" s="450"/>
      <c r="T80" s="451"/>
      <c r="V80" s="336">
        <v>1</v>
      </c>
    </row>
    <row r="81" spans="1:20" ht="31.5" hidden="1">
      <c r="A81" s="70" t="s">
        <v>280</v>
      </c>
      <c r="B81" s="453" t="s">
        <v>44</v>
      </c>
      <c r="C81" s="454"/>
      <c r="D81" s="455"/>
      <c r="E81" s="456"/>
      <c r="F81" s="457"/>
      <c r="G81" s="1272">
        <f>G82+G83</f>
        <v>7.5</v>
      </c>
      <c r="H81" s="458">
        <f>PRODUCT(G81,30)</f>
        <v>225</v>
      </c>
      <c r="I81" s="459"/>
      <c r="J81" s="459"/>
      <c r="K81" s="459"/>
      <c r="L81" s="459"/>
      <c r="M81" s="460"/>
      <c r="N81" s="461"/>
      <c r="O81" s="2021"/>
      <c r="P81" s="2021"/>
      <c r="Q81" s="463"/>
      <c r="R81" s="464"/>
      <c r="S81" s="459"/>
      <c r="T81" s="463"/>
    </row>
    <row r="82" spans="1:20" ht="15.75" hidden="1">
      <c r="A82" s="70"/>
      <c r="B82" s="15" t="s">
        <v>33</v>
      </c>
      <c r="C82" s="268"/>
      <c r="D82" s="352"/>
      <c r="E82" s="409"/>
      <c r="F82" s="606"/>
      <c r="G82" s="1221">
        <v>3.5</v>
      </c>
      <c r="H82" s="8">
        <f>PRODUCT(G82,30)</f>
        <v>105</v>
      </c>
      <c r="I82" s="354"/>
      <c r="J82" s="352"/>
      <c r="K82" s="354"/>
      <c r="L82" s="13"/>
      <c r="M82" s="258"/>
      <c r="N82" s="20"/>
      <c r="O82" s="1807"/>
      <c r="P82" s="1807"/>
      <c r="Q82" s="465"/>
      <c r="R82" s="466"/>
      <c r="S82" s="398"/>
      <c r="T82" s="465"/>
    </row>
    <row r="83" spans="1:22" ht="15.75" hidden="1">
      <c r="A83" s="389" t="s">
        <v>281</v>
      </c>
      <c r="B83" s="337" t="s">
        <v>34</v>
      </c>
      <c r="C83" s="268">
        <v>3</v>
      </c>
      <c r="D83" s="352"/>
      <c r="E83" s="409"/>
      <c r="F83" s="606"/>
      <c r="G83" s="1273">
        <v>4</v>
      </c>
      <c r="H83" s="8">
        <f>PRODUCT(G83,30)</f>
        <v>120</v>
      </c>
      <c r="I83" s="352">
        <f>J83+K83+L83</f>
        <v>45</v>
      </c>
      <c r="J83" s="352" t="s">
        <v>113</v>
      </c>
      <c r="K83" s="354">
        <v>9</v>
      </c>
      <c r="L83" s="13" t="s">
        <v>113</v>
      </c>
      <c r="M83" s="258">
        <f>H83-I83</f>
        <v>75</v>
      </c>
      <c r="N83" s="20"/>
      <c r="O83" s="1854"/>
      <c r="P83" s="1855"/>
      <c r="Q83" s="92">
        <f>I83/9</f>
        <v>5</v>
      </c>
      <c r="R83" s="50"/>
      <c r="S83" s="398"/>
      <c r="T83" s="465"/>
      <c r="V83" s="336">
        <v>1</v>
      </c>
    </row>
    <row r="84" spans="1:20" ht="15.75" hidden="1">
      <c r="A84" s="70" t="s">
        <v>282</v>
      </c>
      <c r="B84" s="275" t="s">
        <v>156</v>
      </c>
      <c r="C84" s="370"/>
      <c r="D84" s="379"/>
      <c r="E84" s="403"/>
      <c r="F84" s="372"/>
      <c r="G84" s="945">
        <f>G85+G86</f>
        <v>5</v>
      </c>
      <c r="H84" s="267">
        <f t="shared" si="6"/>
        <v>150</v>
      </c>
      <c r="I84" s="378"/>
      <c r="J84" s="6"/>
      <c r="K84" s="6"/>
      <c r="L84" s="6"/>
      <c r="M84" s="169"/>
      <c r="N84" s="356"/>
      <c r="O84" s="1806"/>
      <c r="P84" s="1806"/>
      <c r="Q84" s="467"/>
      <c r="R84" s="359"/>
      <c r="S84" s="400"/>
      <c r="T84" s="399"/>
    </row>
    <row r="85" spans="1:20" ht="15.75" hidden="1">
      <c r="A85" s="70"/>
      <c r="B85" s="15" t="s">
        <v>33</v>
      </c>
      <c r="C85" s="268"/>
      <c r="D85" s="352"/>
      <c r="E85" s="409"/>
      <c r="F85" s="409"/>
      <c r="G85" s="1221">
        <v>1</v>
      </c>
      <c r="H85" s="267">
        <f t="shared" si="6"/>
        <v>30</v>
      </c>
      <c r="I85" s="354"/>
      <c r="J85" s="13"/>
      <c r="K85" s="13"/>
      <c r="L85" s="13"/>
      <c r="M85" s="258"/>
      <c r="N85" s="356"/>
      <c r="O85" s="1814"/>
      <c r="P85" s="1815"/>
      <c r="Q85" s="399"/>
      <c r="R85" s="359"/>
      <c r="S85" s="400"/>
      <c r="T85" s="399"/>
    </row>
    <row r="86" spans="1:22" ht="15.75" hidden="1">
      <c r="A86" s="389" t="s">
        <v>321</v>
      </c>
      <c r="B86" s="337" t="s">
        <v>34</v>
      </c>
      <c r="C86" s="268">
        <v>2</v>
      </c>
      <c r="D86" s="352"/>
      <c r="E86" s="409"/>
      <c r="F86" s="409"/>
      <c r="G86" s="945">
        <v>4</v>
      </c>
      <c r="H86" s="267">
        <f t="shared" si="6"/>
        <v>120</v>
      </c>
      <c r="I86" s="352">
        <f>J86+K86+L86</f>
        <v>45</v>
      </c>
      <c r="J86" s="13" t="s">
        <v>114</v>
      </c>
      <c r="K86" s="13" t="s">
        <v>28</v>
      </c>
      <c r="L86" s="13" t="s">
        <v>28</v>
      </c>
      <c r="M86" s="258">
        <f>H86-I86</f>
        <v>75</v>
      </c>
      <c r="N86" s="356"/>
      <c r="O86" s="1814">
        <v>5</v>
      </c>
      <c r="P86" s="1815"/>
      <c r="Q86" s="467"/>
      <c r="R86" s="359"/>
      <c r="S86" s="400"/>
      <c r="T86" s="399"/>
      <c r="V86" s="336">
        <v>1</v>
      </c>
    </row>
    <row r="87" spans="1:20" ht="31.5" hidden="1">
      <c r="A87" s="70" t="s">
        <v>283</v>
      </c>
      <c r="B87" s="369" t="s">
        <v>38</v>
      </c>
      <c r="C87" s="379"/>
      <c r="D87" s="379"/>
      <c r="E87" s="403"/>
      <c r="F87" s="372"/>
      <c r="G87" s="927">
        <f>G88+G89</f>
        <v>4</v>
      </c>
      <c r="H87" s="267">
        <f t="shared" si="6"/>
        <v>120</v>
      </c>
      <c r="I87" s="378"/>
      <c r="J87" s="378"/>
      <c r="K87" s="378"/>
      <c r="L87" s="378"/>
      <c r="M87" s="468"/>
      <c r="N87" s="356"/>
      <c r="O87" s="1806"/>
      <c r="P87" s="1806"/>
      <c r="Q87" s="399"/>
      <c r="R87" s="410"/>
      <c r="S87" s="400"/>
      <c r="T87" s="399"/>
    </row>
    <row r="88" spans="1:20" ht="15.75" hidden="1">
      <c r="A88" s="70"/>
      <c r="B88" s="15" t="s">
        <v>33</v>
      </c>
      <c r="C88" s="352"/>
      <c r="D88" s="352"/>
      <c r="E88" s="409"/>
      <c r="F88" s="606"/>
      <c r="G88" s="1267">
        <v>1</v>
      </c>
      <c r="H88" s="267">
        <f t="shared" si="6"/>
        <v>30</v>
      </c>
      <c r="I88" s="354"/>
      <c r="J88" s="354"/>
      <c r="K88" s="354"/>
      <c r="L88" s="354"/>
      <c r="M88" s="469"/>
      <c r="N88" s="356"/>
      <c r="O88" s="1806"/>
      <c r="P88" s="1806"/>
      <c r="Q88" s="399"/>
      <c r="R88" s="410"/>
      <c r="S88" s="400"/>
      <c r="T88" s="399"/>
    </row>
    <row r="89" spans="1:22" ht="15.75" hidden="1">
      <c r="A89" s="389" t="s">
        <v>284</v>
      </c>
      <c r="B89" s="337" t="s">
        <v>34</v>
      </c>
      <c r="C89" s="352"/>
      <c r="D89" s="352" t="s">
        <v>52</v>
      </c>
      <c r="E89" s="409"/>
      <c r="F89" s="606"/>
      <c r="G89" s="927">
        <v>3</v>
      </c>
      <c r="H89" s="267">
        <f t="shared" si="6"/>
        <v>90</v>
      </c>
      <c r="I89" s="266">
        <v>36</v>
      </c>
      <c r="J89" s="352" t="s">
        <v>113</v>
      </c>
      <c r="K89" s="354"/>
      <c r="L89" s="352" t="s">
        <v>113</v>
      </c>
      <c r="M89" s="258">
        <f>H89-I89</f>
        <v>54</v>
      </c>
      <c r="N89" s="359"/>
      <c r="O89" s="1806">
        <f>I89/9</f>
        <v>4</v>
      </c>
      <c r="P89" s="1806"/>
      <c r="Q89" s="399"/>
      <c r="R89" s="410"/>
      <c r="S89" s="400"/>
      <c r="T89" s="399"/>
      <c r="V89" s="336">
        <v>1</v>
      </c>
    </row>
    <row r="90" spans="1:20" ht="16.5" hidden="1" thickBot="1">
      <c r="A90" s="1801" t="s">
        <v>261</v>
      </c>
      <c r="B90" s="1802"/>
      <c r="C90" s="1802"/>
      <c r="D90" s="1802"/>
      <c r="E90" s="1802"/>
      <c r="F90" s="1802"/>
      <c r="G90" s="972">
        <f>G91+G92</f>
        <v>26</v>
      </c>
      <c r="H90" s="267">
        <f t="shared" si="6"/>
        <v>780</v>
      </c>
      <c r="I90" s="470"/>
      <c r="J90" s="470"/>
      <c r="K90" s="470"/>
      <c r="L90" s="470"/>
      <c r="M90" s="470"/>
      <c r="N90" s="395"/>
      <c r="O90" s="395"/>
      <c r="P90" s="395"/>
      <c r="Q90" s="395"/>
      <c r="R90" s="395"/>
      <c r="S90" s="395"/>
      <c r="T90" s="395"/>
    </row>
    <row r="91" spans="1:20" ht="16.5" hidden="1" thickBot="1">
      <c r="A91" s="1822" t="s">
        <v>329</v>
      </c>
      <c r="B91" s="1929"/>
      <c r="C91" s="1929"/>
      <c r="D91" s="1929"/>
      <c r="E91" s="1929"/>
      <c r="F91" s="1929"/>
      <c r="G91" s="972">
        <f>G85+G88+G82+G76+G79</f>
        <v>9</v>
      </c>
      <c r="H91" s="267">
        <f t="shared" si="6"/>
        <v>270</v>
      </c>
      <c r="I91" s="470"/>
      <c r="J91" s="470"/>
      <c r="K91" s="470"/>
      <c r="L91" s="470"/>
      <c r="M91" s="470"/>
      <c r="N91" s="395"/>
      <c r="O91" s="395"/>
      <c r="P91" s="395"/>
      <c r="Q91" s="395"/>
      <c r="R91" s="395"/>
      <c r="S91" s="395"/>
      <c r="T91" s="395"/>
    </row>
    <row r="92" spans="1:20" ht="16.5" hidden="1" thickBot="1">
      <c r="A92" s="1931" t="s">
        <v>260</v>
      </c>
      <c r="B92" s="1932"/>
      <c r="C92" s="1932"/>
      <c r="D92" s="1932"/>
      <c r="E92" s="1932"/>
      <c r="F92" s="1932"/>
      <c r="G92" s="972">
        <f>G80+G86+G89+G83+G77</f>
        <v>17</v>
      </c>
      <c r="H92" s="248">
        <f aca="true" t="shared" si="7" ref="H92:M92">H80+H86+H89+H83+H77</f>
        <v>510</v>
      </c>
      <c r="I92" s="248">
        <f t="shared" si="7"/>
        <v>198</v>
      </c>
      <c r="J92" s="248">
        <f t="shared" si="7"/>
        <v>108</v>
      </c>
      <c r="K92" s="248">
        <f t="shared" si="7"/>
        <v>36</v>
      </c>
      <c r="L92" s="248">
        <f t="shared" si="7"/>
        <v>54</v>
      </c>
      <c r="M92" s="248">
        <f t="shared" si="7"/>
        <v>312</v>
      </c>
      <c r="N92" s="346">
        <f>SUM(N75:N89)</f>
        <v>0</v>
      </c>
      <c r="O92" s="346">
        <f>SUM(O75:O89)</f>
        <v>12</v>
      </c>
      <c r="P92" s="346">
        <f>SUM(P78:P89)</f>
        <v>0</v>
      </c>
      <c r="Q92" s="346">
        <f>SUM(Q75:Q89)</f>
        <v>10</v>
      </c>
      <c r="R92" s="346">
        <f>SUM(R75:R89)</f>
        <v>0</v>
      </c>
      <c r="S92" s="346">
        <f>SUM(S75:S89)</f>
        <v>0</v>
      </c>
      <c r="T92" s="346">
        <f>SUM(T75:T89)</f>
        <v>0</v>
      </c>
    </row>
    <row r="93" spans="1:20" ht="16.5" thickBot="1">
      <c r="A93" s="1833"/>
      <c r="B93" s="2018"/>
      <c r="C93" s="2018"/>
      <c r="D93" s="2018"/>
      <c r="E93" s="2018"/>
      <c r="F93" s="2018"/>
      <c r="G93" s="2018"/>
      <c r="H93" s="2018"/>
      <c r="I93" s="2018"/>
      <c r="J93" s="2018"/>
      <c r="K93" s="2018"/>
      <c r="L93" s="2018"/>
      <c r="M93" s="2018"/>
      <c r="N93" s="2018"/>
      <c r="O93" s="2018"/>
      <c r="P93" s="2018"/>
      <c r="Q93" s="2018"/>
      <c r="R93" s="2018"/>
      <c r="S93" s="2018"/>
      <c r="T93" s="2019"/>
    </row>
    <row r="94" spans="1:20" ht="19.5" customHeight="1" thickBot="1">
      <c r="A94" s="1798" t="s">
        <v>269</v>
      </c>
      <c r="B94" s="1799"/>
      <c r="C94" s="1799"/>
      <c r="D94" s="1799"/>
      <c r="E94" s="1799"/>
      <c r="F94" s="1799"/>
      <c r="G94" s="1799"/>
      <c r="H94" s="1799"/>
      <c r="I94" s="1799"/>
      <c r="J94" s="1799"/>
      <c r="K94" s="1799"/>
      <c r="L94" s="1799"/>
      <c r="M94" s="1799"/>
      <c r="N94" s="1799"/>
      <c r="O94" s="1799"/>
      <c r="P94" s="1799"/>
      <c r="Q94" s="1799"/>
      <c r="R94" s="1799"/>
      <c r="S94" s="1799"/>
      <c r="T94" s="1800"/>
    </row>
    <row r="95" spans="1:24" ht="47.25">
      <c r="A95" s="473"/>
      <c r="B95" s="271" t="s">
        <v>275</v>
      </c>
      <c r="C95" s="188"/>
      <c r="D95" s="157"/>
      <c r="E95" s="157"/>
      <c r="F95" s="149"/>
      <c r="G95" s="1274">
        <v>9</v>
      </c>
      <c r="H95" s="233">
        <f>G95*30</f>
        <v>270</v>
      </c>
      <c r="I95" s="186"/>
      <c r="J95" s="157"/>
      <c r="K95" s="157"/>
      <c r="L95" s="157"/>
      <c r="M95" s="272"/>
      <c r="N95" s="188"/>
      <c r="O95" s="157"/>
      <c r="P95" s="157"/>
      <c r="Q95" s="272"/>
      <c r="R95" s="188"/>
      <c r="S95" s="157"/>
      <c r="T95" s="474"/>
      <c r="U95" s="607"/>
      <c r="W95" s="336" t="s">
        <v>338</v>
      </c>
      <c r="X95" s="864">
        <f>G98+G99+G102</f>
        <v>10</v>
      </c>
    </row>
    <row r="96" spans="1:37" ht="15.75">
      <c r="A96" s="475"/>
      <c r="B96" s="234" t="s">
        <v>33</v>
      </c>
      <c r="C96" s="159"/>
      <c r="D96" s="14"/>
      <c r="E96" s="14"/>
      <c r="F96" s="168"/>
      <c r="G96" s="1275">
        <v>1.5</v>
      </c>
      <c r="H96" s="233">
        <f>G96*30</f>
        <v>45</v>
      </c>
      <c r="I96" s="173"/>
      <c r="J96" s="14"/>
      <c r="K96" s="14"/>
      <c r="L96" s="14"/>
      <c r="M96" s="162"/>
      <c r="N96" s="159"/>
      <c r="O96" s="14"/>
      <c r="P96" s="14"/>
      <c r="Q96" s="162"/>
      <c r="R96" s="159"/>
      <c r="S96" s="14"/>
      <c r="T96" s="53"/>
      <c r="U96" s="607"/>
      <c r="AE96" s="1304"/>
      <c r="AF96" s="1304">
        <v>1</v>
      </c>
      <c r="AG96" s="1304">
        <v>2</v>
      </c>
      <c r="AH96" s="1304">
        <v>3</v>
      </c>
      <c r="AI96" s="1304">
        <v>4</v>
      </c>
      <c r="AJ96" s="1304">
        <v>5</v>
      </c>
      <c r="AK96" s="1304">
        <v>6</v>
      </c>
    </row>
    <row r="97" spans="1:38" ht="15.75">
      <c r="A97" s="475"/>
      <c r="B97" s="235" t="s">
        <v>34</v>
      </c>
      <c r="C97" s="104"/>
      <c r="D97" s="7"/>
      <c r="E97" s="7"/>
      <c r="F97" s="177"/>
      <c r="G97" s="1276">
        <v>7.5</v>
      </c>
      <c r="H97" s="151">
        <f>G97*30</f>
        <v>225</v>
      </c>
      <c r="I97" s="118">
        <f>I98+I99</f>
        <v>108</v>
      </c>
      <c r="J97" s="118">
        <f>J98+J99</f>
        <v>81</v>
      </c>
      <c r="K97" s="118">
        <f>K98+K99</f>
        <v>27</v>
      </c>
      <c r="L97" s="118">
        <f>L98+L99</f>
        <v>0</v>
      </c>
      <c r="M97" s="240">
        <f>M98+M99</f>
        <v>117</v>
      </c>
      <c r="N97" s="104"/>
      <c r="O97" s="7"/>
      <c r="P97" s="14"/>
      <c r="Q97" s="162"/>
      <c r="R97" s="159"/>
      <c r="S97" s="14"/>
      <c r="T97" s="53"/>
      <c r="U97" s="607"/>
      <c r="AE97" s="1304" t="s">
        <v>362</v>
      </c>
      <c r="AF97" s="1304">
        <f>COUNTIF($C154:$C229,AF96)</f>
        <v>0</v>
      </c>
      <c r="AG97" s="1304">
        <f>COUNTIF($C154:$C229,AG96)</f>
        <v>1</v>
      </c>
      <c r="AH97" s="1338">
        <f>COUNTIF($C154:$C229,AH96)+1</f>
        <v>3</v>
      </c>
      <c r="AI97" s="1338">
        <f>COUNTIF($C154:$C229,AI96)-1-1-1</f>
        <v>3</v>
      </c>
      <c r="AJ97" s="1338">
        <f>COUNTIF($C154:$C229,AJ96)-1-1</f>
        <v>2</v>
      </c>
      <c r="AK97" s="1304">
        <f>COUNTIF($C154:$C229,AK96)</f>
        <v>2</v>
      </c>
      <c r="AL97" s="1304"/>
    </row>
    <row r="98" spans="1:37" ht="15.75">
      <c r="A98" s="475"/>
      <c r="B98" s="236" t="s">
        <v>34</v>
      </c>
      <c r="C98" s="159"/>
      <c r="D98" s="14"/>
      <c r="E98" s="14"/>
      <c r="F98" s="168"/>
      <c r="G98" s="1275">
        <v>3.5</v>
      </c>
      <c r="H98" s="233">
        <f>G98*30</f>
        <v>105</v>
      </c>
      <c r="I98" s="173">
        <f>J98+K98+L98</f>
        <v>54</v>
      </c>
      <c r="J98" s="14">
        <v>45</v>
      </c>
      <c r="K98" s="14">
        <v>9</v>
      </c>
      <c r="L98" s="14"/>
      <c r="M98" s="258">
        <f>H98-I98</f>
        <v>51</v>
      </c>
      <c r="N98" s="159"/>
      <c r="O98" s="14">
        <v>6</v>
      </c>
      <c r="P98" s="14"/>
      <c r="Q98" s="162"/>
      <c r="R98" s="159"/>
      <c r="S98" s="14"/>
      <c r="T98" s="53"/>
      <c r="U98" s="607"/>
      <c r="AE98" s="1304" t="s">
        <v>363</v>
      </c>
      <c r="AF98" s="1304">
        <f>COUNTIF($D154:$D229,AF96)</f>
        <v>0</v>
      </c>
      <c r="AG98" s="1304">
        <f>COUNTIF($D154:$D229,AG96)</f>
        <v>0</v>
      </c>
      <c r="AH98" s="1338">
        <f>COUNTIF($D154:$D229,AH96)+1</f>
        <v>2</v>
      </c>
      <c r="AI98" s="1338">
        <f>COUNTIF($D154:$D229,AI96)-1-1-1-1</f>
        <v>4</v>
      </c>
      <c r="AJ98" s="1338">
        <f>COUNTIF($D154:$D229,AJ96)-1-1</f>
        <v>2</v>
      </c>
      <c r="AK98" s="1338">
        <f>COUNTIF($D154:$D229,AK96)-1-1</f>
        <v>1</v>
      </c>
    </row>
    <row r="99" spans="1:21" ht="15.75">
      <c r="A99" s="606"/>
      <c r="B99" s="236" t="s">
        <v>34</v>
      </c>
      <c r="C99" s="159">
        <v>3</v>
      </c>
      <c r="D99" s="14"/>
      <c r="E99" s="14"/>
      <c r="F99" s="168"/>
      <c r="G99" s="1275">
        <v>4</v>
      </c>
      <c r="H99" s="233">
        <f>G99*30</f>
        <v>120</v>
      </c>
      <c r="I99" s="173">
        <f>J99+K99+L99</f>
        <v>54</v>
      </c>
      <c r="J99" s="14">
        <v>36</v>
      </c>
      <c r="K99" s="14">
        <v>18</v>
      </c>
      <c r="L99" s="14"/>
      <c r="M99" s="162">
        <f>H99-I99</f>
        <v>66</v>
      </c>
      <c r="N99" s="159"/>
      <c r="O99" s="14"/>
      <c r="P99" s="14">
        <v>7</v>
      </c>
      <c r="Q99" s="162">
        <v>5</v>
      </c>
      <c r="R99" s="159"/>
      <c r="S99" s="14"/>
      <c r="T99" s="53"/>
      <c r="U99" s="607"/>
    </row>
    <row r="100" spans="1:21" ht="15.75">
      <c r="A100" s="606"/>
      <c r="B100" s="232" t="s">
        <v>262</v>
      </c>
      <c r="C100" s="159"/>
      <c r="D100" s="14"/>
      <c r="E100" s="14"/>
      <c r="F100" s="168"/>
      <c r="G100" s="1115">
        <v>3.5</v>
      </c>
      <c r="H100" s="233">
        <f aca="true" t="shared" si="8" ref="H100:H105">G100*30</f>
        <v>105</v>
      </c>
      <c r="I100" s="173"/>
      <c r="J100" s="14"/>
      <c r="K100" s="14"/>
      <c r="L100" s="14"/>
      <c r="M100" s="162"/>
      <c r="N100" s="159"/>
      <c r="O100" s="17"/>
      <c r="P100" s="17"/>
      <c r="Q100" s="257"/>
      <c r="R100" s="238"/>
      <c r="S100" s="17"/>
      <c r="T100" s="53"/>
      <c r="U100" s="607"/>
    </row>
    <row r="101" spans="1:21" ht="15.75">
      <c r="A101" s="606"/>
      <c r="B101" s="234" t="s">
        <v>33</v>
      </c>
      <c r="C101" s="159"/>
      <c r="D101" s="14"/>
      <c r="E101" s="14"/>
      <c r="F101" s="168"/>
      <c r="G101" s="1115">
        <v>1</v>
      </c>
      <c r="H101" s="233">
        <f t="shared" si="8"/>
        <v>30</v>
      </c>
      <c r="I101" s="173"/>
      <c r="J101" s="14"/>
      <c r="K101" s="14"/>
      <c r="L101" s="14"/>
      <c r="M101" s="162"/>
      <c r="N101" s="159"/>
      <c r="O101" s="17"/>
      <c r="P101" s="17"/>
      <c r="Q101" s="257"/>
      <c r="R101" s="238"/>
      <c r="S101" s="17"/>
      <c r="T101" s="53"/>
      <c r="U101" s="607"/>
    </row>
    <row r="102" spans="1:21" ht="15.75">
      <c r="A102" s="606"/>
      <c r="B102" s="235" t="s">
        <v>34</v>
      </c>
      <c r="C102" s="104"/>
      <c r="D102" s="7">
        <v>3</v>
      </c>
      <c r="E102" s="7"/>
      <c r="F102" s="177"/>
      <c r="G102" s="1097">
        <v>2.5</v>
      </c>
      <c r="H102" s="151">
        <f t="shared" si="8"/>
        <v>75</v>
      </c>
      <c r="I102" s="118">
        <v>27</v>
      </c>
      <c r="J102" s="7">
        <v>18</v>
      </c>
      <c r="K102" s="7"/>
      <c r="L102" s="7">
        <v>9</v>
      </c>
      <c r="M102" s="117">
        <f>H102-I102</f>
        <v>48</v>
      </c>
      <c r="N102" s="104"/>
      <c r="O102" s="239"/>
      <c r="P102" s="239">
        <v>3</v>
      </c>
      <c r="Q102" s="257">
        <v>3</v>
      </c>
      <c r="R102" s="238"/>
      <c r="S102" s="17"/>
      <c r="T102" s="53"/>
      <c r="U102" s="607"/>
    </row>
    <row r="103" spans="1:21" ht="16.5" thickBot="1">
      <c r="A103" s="1801" t="s">
        <v>258</v>
      </c>
      <c r="B103" s="1802"/>
      <c r="C103" s="1802"/>
      <c r="D103" s="1802"/>
      <c r="E103" s="1802"/>
      <c r="F103" s="1802"/>
      <c r="G103" s="1267">
        <f>G104+G105</f>
        <v>12.5</v>
      </c>
      <c r="H103" s="151">
        <f t="shared" si="8"/>
        <v>375</v>
      </c>
      <c r="I103" s="14"/>
      <c r="J103" s="14"/>
      <c r="K103" s="14"/>
      <c r="L103" s="14"/>
      <c r="M103" s="162"/>
      <c r="N103" s="159"/>
      <c r="O103" s="14"/>
      <c r="P103" s="14"/>
      <c r="Q103" s="162"/>
      <c r="R103" s="159"/>
      <c r="S103" s="14"/>
      <c r="T103" s="53"/>
      <c r="U103" s="607"/>
    </row>
    <row r="104" spans="1:21" ht="16.5" customHeight="1" thickBot="1">
      <c r="A104" s="1812" t="s">
        <v>55</v>
      </c>
      <c r="B104" s="1813"/>
      <c r="C104" s="1813"/>
      <c r="D104" s="1813"/>
      <c r="E104" s="1813"/>
      <c r="F104" s="1813"/>
      <c r="G104" s="1277">
        <f>G96+G101+G93</f>
        <v>2.5</v>
      </c>
      <c r="H104" s="277">
        <f t="shared" si="8"/>
        <v>75</v>
      </c>
      <c r="I104" s="27"/>
      <c r="J104" s="27"/>
      <c r="K104" s="27"/>
      <c r="L104" s="27"/>
      <c r="M104" s="212"/>
      <c r="N104" s="178"/>
      <c r="O104" s="27"/>
      <c r="P104" s="27"/>
      <c r="Q104" s="212"/>
      <c r="R104" s="178"/>
      <c r="S104" s="27"/>
      <c r="T104" s="81"/>
      <c r="U104" s="607"/>
    </row>
    <row r="105" spans="1:21" ht="16.5" customHeight="1" thickBot="1">
      <c r="A105" s="1822" t="s">
        <v>259</v>
      </c>
      <c r="B105" s="1929"/>
      <c r="C105" s="1929"/>
      <c r="D105" s="1929"/>
      <c r="E105" s="1929"/>
      <c r="F105" s="1929"/>
      <c r="G105" s="1278">
        <f>G97+G102+G94</f>
        <v>10</v>
      </c>
      <c r="H105" s="278">
        <f t="shared" si="8"/>
        <v>300</v>
      </c>
      <c r="I105" s="477">
        <f>I97+I102</f>
        <v>135</v>
      </c>
      <c r="J105" s="477">
        <f>J97+J102</f>
        <v>99</v>
      </c>
      <c r="K105" s="477">
        <f>K97+K102</f>
        <v>27</v>
      </c>
      <c r="L105" s="477">
        <f>L97+L102</f>
        <v>9</v>
      </c>
      <c r="M105" s="478">
        <f>M97+M102</f>
        <v>165</v>
      </c>
      <c r="N105" s="225">
        <f aca="true" t="shared" si="9" ref="N105:T105">SUM(N95:N102)</f>
        <v>0</v>
      </c>
      <c r="O105" s="225">
        <f t="shared" si="9"/>
        <v>6</v>
      </c>
      <c r="P105" s="225">
        <f t="shared" si="9"/>
        <v>10</v>
      </c>
      <c r="Q105" s="225">
        <f t="shared" si="9"/>
        <v>8</v>
      </c>
      <c r="R105" s="225">
        <f t="shared" si="9"/>
        <v>0</v>
      </c>
      <c r="S105" s="225">
        <f t="shared" si="9"/>
        <v>0</v>
      </c>
      <c r="T105" s="479">
        <f t="shared" si="9"/>
        <v>0</v>
      </c>
      <c r="U105" s="607"/>
    </row>
    <row r="106" spans="1:21" ht="20.25" thickBot="1">
      <c r="A106" s="1803" t="s">
        <v>176</v>
      </c>
      <c r="B106" s="1804"/>
      <c r="C106" s="1804"/>
      <c r="D106" s="1804"/>
      <c r="E106" s="1804"/>
      <c r="F106" s="1804"/>
      <c r="G106" s="1804"/>
      <c r="H106" s="1804"/>
      <c r="I106" s="1804"/>
      <c r="J106" s="1804"/>
      <c r="K106" s="1804"/>
      <c r="L106" s="1804"/>
      <c r="M106" s="1804"/>
      <c r="N106" s="1804"/>
      <c r="O106" s="1804"/>
      <c r="P106" s="1804"/>
      <c r="Q106" s="1804"/>
      <c r="R106" s="1804"/>
      <c r="S106" s="1804"/>
      <c r="T106" s="1805"/>
      <c r="U106" s="608">
        <f>M42/H42</f>
        <v>0.4</v>
      </c>
    </row>
    <row r="107" spans="1:21" s="347" customFormat="1" ht="20.25" customHeight="1" hidden="1" thickBot="1">
      <c r="A107" s="1957" t="s">
        <v>270</v>
      </c>
      <c r="B107" s="1958"/>
      <c r="C107" s="1958"/>
      <c r="D107" s="1958"/>
      <c r="E107" s="1958"/>
      <c r="F107" s="1958"/>
      <c r="G107" s="1958"/>
      <c r="H107" s="1958"/>
      <c r="I107" s="1958"/>
      <c r="J107" s="1958"/>
      <c r="K107" s="1958"/>
      <c r="L107" s="1958"/>
      <c r="M107" s="1958"/>
      <c r="N107" s="1958"/>
      <c r="O107" s="1958"/>
      <c r="P107" s="1958"/>
      <c r="Q107" s="1958"/>
      <c r="R107" s="1958"/>
      <c r="S107" s="1958"/>
      <c r="T107" s="1959"/>
      <c r="U107" s="609"/>
    </row>
    <row r="108" spans="1:21" ht="15.75" hidden="1">
      <c r="A108" s="242" t="s">
        <v>140</v>
      </c>
      <c r="B108" s="383" t="s">
        <v>158</v>
      </c>
      <c r="C108" s="245"/>
      <c r="D108" s="244"/>
      <c r="E108" s="480"/>
      <c r="F108" s="480"/>
      <c r="G108" s="1266">
        <f>G109+G110</f>
        <v>6</v>
      </c>
      <c r="H108" s="350">
        <f aca="true" t="shared" si="10" ref="H108:H134">G108*30</f>
        <v>180</v>
      </c>
      <c r="I108" s="470"/>
      <c r="J108" s="244"/>
      <c r="K108" s="350"/>
      <c r="L108" s="70"/>
      <c r="M108" s="481"/>
      <c r="N108" s="98"/>
      <c r="O108" s="1933"/>
      <c r="P108" s="1934"/>
      <c r="Q108" s="482"/>
      <c r="R108" s="483"/>
      <c r="S108" s="484"/>
      <c r="T108" s="482"/>
      <c r="U108" s="336">
        <f aca="true" t="shared" si="11" ref="U108:U140">M108/H108</f>
        <v>0</v>
      </c>
    </row>
    <row r="109" spans="1:21" s="601" customFormat="1" ht="15.75" hidden="1">
      <c r="A109" s="602"/>
      <c r="B109" s="485" t="s">
        <v>33</v>
      </c>
      <c r="C109" s="268"/>
      <c r="D109" s="352"/>
      <c r="E109" s="486"/>
      <c r="F109" s="606"/>
      <c r="G109" s="1221">
        <v>2.5</v>
      </c>
      <c r="H109" s="378">
        <f t="shared" si="10"/>
        <v>75</v>
      </c>
      <c r="I109" s="360"/>
      <c r="J109" s="13"/>
      <c r="K109" s="354"/>
      <c r="L109" s="13"/>
      <c r="M109" s="258"/>
      <c r="N109" s="356"/>
      <c r="O109" s="1814"/>
      <c r="P109" s="1815"/>
      <c r="Q109" s="399"/>
      <c r="R109" s="359"/>
      <c r="S109" s="357"/>
      <c r="T109" s="399"/>
      <c r="U109" s="601">
        <f t="shared" si="11"/>
        <v>0</v>
      </c>
    </row>
    <row r="110" spans="1:25" ht="15.75" hidden="1">
      <c r="A110" s="20"/>
      <c r="B110" s="6" t="s">
        <v>34</v>
      </c>
      <c r="C110" s="268">
        <v>3</v>
      </c>
      <c r="D110" s="352"/>
      <c r="E110" s="486"/>
      <c r="F110" s="486"/>
      <c r="G110" s="1273">
        <v>3.5</v>
      </c>
      <c r="H110" s="378">
        <f t="shared" si="10"/>
        <v>105</v>
      </c>
      <c r="I110" s="360">
        <f>J110+K110+L110</f>
        <v>36</v>
      </c>
      <c r="J110" s="13" t="s">
        <v>113</v>
      </c>
      <c r="K110" s="354"/>
      <c r="L110" s="13" t="s">
        <v>113</v>
      </c>
      <c r="M110" s="258">
        <f>H110-I110</f>
        <v>69</v>
      </c>
      <c r="N110" s="356"/>
      <c r="O110" s="1814"/>
      <c r="P110" s="1815"/>
      <c r="Q110" s="358">
        <f>I110/9</f>
        <v>4</v>
      </c>
      <c r="R110" s="359"/>
      <c r="S110" s="357"/>
      <c r="T110" s="399"/>
      <c r="U110" s="336">
        <f t="shared" si="11"/>
        <v>0.6571428571428571</v>
      </c>
      <c r="V110" s="754">
        <f>G110</f>
        <v>3.5</v>
      </c>
      <c r="W110" s="336">
        <v>1</v>
      </c>
      <c r="X110" s="336" t="s">
        <v>338</v>
      </c>
      <c r="Y110" s="865">
        <f>SUMIF(W$108:W$140,1,G$108:G$140)</f>
        <v>14</v>
      </c>
    </row>
    <row r="111" spans="1:25" ht="31.5" hidden="1">
      <c r="A111" s="361" t="s">
        <v>141</v>
      </c>
      <c r="B111" s="275" t="s">
        <v>161</v>
      </c>
      <c r="C111" s="370"/>
      <c r="D111" s="379"/>
      <c r="E111" s="487"/>
      <c r="F111" s="606"/>
      <c r="G111" s="945">
        <v>3</v>
      </c>
      <c r="H111" s="378">
        <f t="shared" si="10"/>
        <v>90</v>
      </c>
      <c r="I111" s="360"/>
      <c r="J111" s="352"/>
      <c r="K111" s="354"/>
      <c r="L111" s="13"/>
      <c r="M111" s="258"/>
      <c r="N111" s="356"/>
      <c r="O111" s="1814"/>
      <c r="P111" s="1815"/>
      <c r="Q111" s="358"/>
      <c r="R111" s="359"/>
      <c r="S111" s="357"/>
      <c r="T111" s="399"/>
      <c r="U111" s="336">
        <f t="shared" si="11"/>
        <v>0</v>
      </c>
      <c r="V111" s="754">
        <f>G113</f>
        <v>1.5</v>
      </c>
      <c r="X111" s="336" t="s">
        <v>339</v>
      </c>
      <c r="Y111" s="865">
        <f>SUMIF(W$108:W$140,2,G$108:G$140)+G143+G144+G145</f>
        <v>52.5</v>
      </c>
    </row>
    <row r="112" spans="1:25" ht="15.75" hidden="1">
      <c r="A112" s="361"/>
      <c r="B112" s="485" t="s">
        <v>33</v>
      </c>
      <c r="C112" s="370"/>
      <c r="D112" s="379"/>
      <c r="E112" s="487"/>
      <c r="F112" s="606"/>
      <c r="G112" s="945">
        <v>1.5</v>
      </c>
      <c r="H112" s="378">
        <f t="shared" si="10"/>
        <v>45</v>
      </c>
      <c r="I112" s="360"/>
      <c r="J112" s="352"/>
      <c r="K112" s="354"/>
      <c r="L112" s="13"/>
      <c r="M112" s="258"/>
      <c r="N112" s="356"/>
      <c r="O112" s="392"/>
      <c r="P112" s="393"/>
      <c r="Q112" s="358"/>
      <c r="R112" s="359"/>
      <c r="S112" s="357"/>
      <c r="T112" s="399"/>
      <c r="Y112" s="865">
        <f>SUM(Y110:Y111)</f>
        <v>66.5</v>
      </c>
    </row>
    <row r="113" spans="1:23" ht="15.75" hidden="1">
      <c r="A113" s="361"/>
      <c r="B113" s="6" t="s">
        <v>34</v>
      </c>
      <c r="C113" s="370"/>
      <c r="D113" s="352" t="s">
        <v>52</v>
      </c>
      <c r="E113" s="487"/>
      <c r="F113" s="606"/>
      <c r="G113" s="945">
        <v>1.5</v>
      </c>
      <c r="H113" s="378">
        <f t="shared" si="10"/>
        <v>45</v>
      </c>
      <c r="I113" s="360">
        <v>18</v>
      </c>
      <c r="J113" s="352" t="s">
        <v>28</v>
      </c>
      <c r="K113" s="354">
        <v>9</v>
      </c>
      <c r="L113" s="13"/>
      <c r="M113" s="258">
        <f>H113-I113</f>
        <v>27</v>
      </c>
      <c r="N113" s="356"/>
      <c r="O113" s="392">
        <v>2</v>
      </c>
      <c r="P113" s="393"/>
      <c r="Q113" s="358"/>
      <c r="R113" s="359"/>
      <c r="S113" s="357"/>
      <c r="T113" s="399"/>
      <c r="W113" s="336">
        <v>1</v>
      </c>
    </row>
    <row r="114" spans="1:21" ht="30" customHeight="1" hidden="1">
      <c r="A114" s="361" t="s">
        <v>142</v>
      </c>
      <c r="B114" s="337" t="s">
        <v>59</v>
      </c>
      <c r="C114" s="268"/>
      <c r="D114" s="352"/>
      <c r="E114" s="486"/>
      <c r="F114" s="486"/>
      <c r="G114" s="945">
        <f>G115+G116</f>
        <v>9.5</v>
      </c>
      <c r="H114" s="378">
        <f t="shared" si="10"/>
        <v>285</v>
      </c>
      <c r="I114" s="360"/>
      <c r="J114" s="610"/>
      <c r="K114" s="610"/>
      <c r="L114" s="610"/>
      <c r="M114" s="258"/>
      <c r="N114" s="356"/>
      <c r="O114" s="1806"/>
      <c r="P114" s="1806"/>
      <c r="Q114" s="399"/>
      <c r="R114" s="359"/>
      <c r="S114" s="357"/>
      <c r="T114" s="399"/>
      <c r="U114" s="336">
        <f t="shared" si="11"/>
        <v>0</v>
      </c>
    </row>
    <row r="115" spans="1:21" s="601" customFormat="1" ht="15.75" hidden="1">
      <c r="A115" s="20"/>
      <c r="B115" s="485" t="s">
        <v>33</v>
      </c>
      <c r="C115" s="268"/>
      <c r="D115" s="352"/>
      <c r="E115" s="486"/>
      <c r="F115" s="606"/>
      <c r="G115" s="1221">
        <v>3</v>
      </c>
      <c r="H115" s="378">
        <f t="shared" si="10"/>
        <v>90</v>
      </c>
      <c r="I115" s="360"/>
      <c r="J115" s="13"/>
      <c r="K115" s="13"/>
      <c r="L115" s="13"/>
      <c r="M115" s="258"/>
      <c r="N115" s="356"/>
      <c r="O115" s="1806"/>
      <c r="P115" s="1806"/>
      <c r="Q115" s="399"/>
      <c r="R115" s="359"/>
      <c r="S115" s="400"/>
      <c r="T115" s="399"/>
      <c r="U115" s="601">
        <f t="shared" si="11"/>
        <v>0</v>
      </c>
    </row>
    <row r="116" spans="1:23" ht="15.75" hidden="1">
      <c r="A116" s="20" t="s">
        <v>143</v>
      </c>
      <c r="B116" s="6" t="s">
        <v>34</v>
      </c>
      <c r="C116" s="268">
        <v>4</v>
      </c>
      <c r="D116" s="352"/>
      <c r="E116" s="486"/>
      <c r="F116" s="486"/>
      <c r="G116" s="945">
        <v>6.5</v>
      </c>
      <c r="H116" s="378">
        <f t="shared" si="10"/>
        <v>195</v>
      </c>
      <c r="I116" s="360">
        <f>J116+K116+L116</f>
        <v>75</v>
      </c>
      <c r="J116" s="352" t="s">
        <v>117</v>
      </c>
      <c r="K116" s="354">
        <v>15</v>
      </c>
      <c r="L116" s="13" t="s">
        <v>117</v>
      </c>
      <c r="M116" s="258">
        <f>H116-I116</f>
        <v>120</v>
      </c>
      <c r="N116" s="356"/>
      <c r="O116" s="1806"/>
      <c r="P116" s="1806"/>
      <c r="Q116" s="358"/>
      <c r="R116" s="359">
        <f>I116/15</f>
        <v>5</v>
      </c>
      <c r="S116" s="357"/>
      <c r="T116" s="399"/>
      <c r="U116" s="336">
        <f t="shared" si="11"/>
        <v>0.6153846153846154</v>
      </c>
      <c r="V116" s="754">
        <f>G116</f>
        <v>6.5</v>
      </c>
      <c r="W116" s="336">
        <v>2</v>
      </c>
    </row>
    <row r="117" spans="1:23" s="601" customFormat="1" ht="36" customHeight="1" hidden="1">
      <c r="A117" s="361" t="s">
        <v>125</v>
      </c>
      <c r="B117" s="337" t="s">
        <v>124</v>
      </c>
      <c r="C117" s="268">
        <v>5</v>
      </c>
      <c r="D117" s="352"/>
      <c r="E117" s="487"/>
      <c r="F117" s="487"/>
      <c r="G117" s="927">
        <v>3</v>
      </c>
      <c r="H117" s="378">
        <f>G117*30</f>
        <v>90</v>
      </c>
      <c r="I117" s="360">
        <f>J117+K117+L117</f>
        <v>30</v>
      </c>
      <c r="J117" s="13" t="s">
        <v>320</v>
      </c>
      <c r="K117" s="13" t="s">
        <v>319</v>
      </c>
      <c r="L117" s="13"/>
      <c r="M117" s="258">
        <f>H117-I117</f>
        <v>60</v>
      </c>
      <c r="N117" s="356"/>
      <c r="O117" s="1814"/>
      <c r="P117" s="1815"/>
      <c r="Q117" s="358"/>
      <c r="R117" s="359"/>
      <c r="S117" s="357">
        <f>I117/9</f>
        <v>3.3333333333333335</v>
      </c>
      <c r="T117" s="399"/>
      <c r="U117" s="601">
        <f t="shared" si="11"/>
        <v>0.6666666666666666</v>
      </c>
      <c r="V117" s="755">
        <f>G117</f>
        <v>3</v>
      </c>
      <c r="W117" s="601">
        <v>2</v>
      </c>
    </row>
    <row r="118" spans="1:21" ht="31.5" hidden="1">
      <c r="A118" s="361" t="s">
        <v>126</v>
      </c>
      <c r="B118" s="337" t="s">
        <v>62</v>
      </c>
      <c r="C118" s="268"/>
      <c r="D118" s="352"/>
      <c r="E118" s="486"/>
      <c r="F118" s="606"/>
      <c r="G118" s="927">
        <f>G119+G120</f>
        <v>4</v>
      </c>
      <c r="H118" s="378">
        <f aca="true" t="shared" si="12" ref="H118:H124">G118*30</f>
        <v>120</v>
      </c>
      <c r="I118" s="360"/>
      <c r="J118" s="354"/>
      <c r="K118" s="13"/>
      <c r="L118" s="13"/>
      <c r="M118" s="258"/>
      <c r="N118" s="356"/>
      <c r="O118" s="1806"/>
      <c r="P118" s="1806"/>
      <c r="Q118" s="399"/>
      <c r="R118" s="359"/>
      <c r="S118" s="400"/>
      <c r="T118" s="399"/>
      <c r="U118" s="336">
        <f t="shared" si="11"/>
        <v>0</v>
      </c>
    </row>
    <row r="119" spans="1:23" s="601" customFormat="1" ht="15.75" hidden="1">
      <c r="A119" s="20" t="s">
        <v>144</v>
      </c>
      <c r="B119" s="6" t="s">
        <v>67</v>
      </c>
      <c r="C119" s="268">
        <v>2</v>
      </c>
      <c r="D119" s="352"/>
      <c r="E119" s="486"/>
      <c r="F119" s="486"/>
      <c r="G119" s="927">
        <v>3</v>
      </c>
      <c r="H119" s="378">
        <f t="shared" si="12"/>
        <v>90</v>
      </c>
      <c r="I119" s="360">
        <f>J119+K119+L119</f>
        <v>45</v>
      </c>
      <c r="J119" s="13" t="s">
        <v>114</v>
      </c>
      <c r="K119" s="13" t="s">
        <v>113</v>
      </c>
      <c r="L119" s="13"/>
      <c r="M119" s="258">
        <f>H119-I119</f>
        <v>45</v>
      </c>
      <c r="N119" s="356"/>
      <c r="O119" s="1814">
        <f>I119/9</f>
        <v>5</v>
      </c>
      <c r="P119" s="1815"/>
      <c r="Q119" s="399"/>
      <c r="R119" s="359"/>
      <c r="S119" s="400"/>
      <c r="T119" s="399"/>
      <c r="U119" s="601">
        <f t="shared" si="11"/>
        <v>0.5</v>
      </c>
      <c r="V119" s="755">
        <f>G119</f>
        <v>3</v>
      </c>
      <c r="W119" s="601">
        <v>1</v>
      </c>
    </row>
    <row r="120" spans="1:23" s="601" customFormat="1" ht="31.5" hidden="1">
      <c r="A120" s="20" t="s">
        <v>145</v>
      </c>
      <c r="B120" s="402" t="s">
        <v>75</v>
      </c>
      <c r="C120" s="268"/>
      <c r="D120" s="352"/>
      <c r="E120" s="486"/>
      <c r="F120" s="487">
        <v>3</v>
      </c>
      <c r="G120" s="927">
        <v>1</v>
      </c>
      <c r="H120" s="378">
        <f t="shared" si="12"/>
        <v>30</v>
      </c>
      <c r="I120" s="360">
        <v>18</v>
      </c>
      <c r="J120" s="13"/>
      <c r="K120" s="13"/>
      <c r="L120" s="13" t="s">
        <v>113</v>
      </c>
      <c r="M120" s="258">
        <f>H120-I120</f>
        <v>12</v>
      </c>
      <c r="N120" s="356"/>
      <c r="O120" s="1814"/>
      <c r="P120" s="1815"/>
      <c r="Q120" s="358">
        <f>I120/9</f>
        <v>2</v>
      </c>
      <c r="R120" s="359"/>
      <c r="S120" s="400"/>
      <c r="T120" s="399"/>
      <c r="U120" s="601">
        <f t="shared" si="11"/>
        <v>0.4</v>
      </c>
      <c r="V120" s="755">
        <f>G120</f>
        <v>1</v>
      </c>
      <c r="W120" s="601">
        <v>1</v>
      </c>
    </row>
    <row r="121" spans="1:21" s="601" customFormat="1" ht="47.25" hidden="1">
      <c r="A121" s="361" t="s">
        <v>127</v>
      </c>
      <c r="B121" s="275" t="s">
        <v>61</v>
      </c>
      <c r="C121" s="370"/>
      <c r="D121" s="379"/>
      <c r="E121" s="611"/>
      <c r="F121" s="611"/>
      <c r="G121" s="945">
        <f>G122+G123+G124</f>
        <v>11.5</v>
      </c>
      <c r="H121" s="378">
        <f t="shared" si="12"/>
        <v>345</v>
      </c>
      <c r="I121" s="360"/>
      <c r="J121" s="13"/>
      <c r="K121" s="13"/>
      <c r="L121" s="13"/>
      <c r="M121" s="258"/>
      <c r="N121" s="356"/>
      <c r="O121" s="1806"/>
      <c r="P121" s="1806"/>
      <c r="Q121" s="399"/>
      <c r="R121" s="359"/>
      <c r="S121" s="400"/>
      <c r="T121" s="399"/>
      <c r="U121" s="601">
        <f t="shared" si="11"/>
        <v>0</v>
      </c>
    </row>
    <row r="122" spans="1:21" ht="15.75" hidden="1">
      <c r="A122" s="20"/>
      <c r="B122" s="485" t="s">
        <v>33</v>
      </c>
      <c r="C122" s="268"/>
      <c r="D122" s="352"/>
      <c r="E122" s="486"/>
      <c r="F122" s="606"/>
      <c r="G122" s="1221">
        <v>5</v>
      </c>
      <c r="H122" s="378">
        <f t="shared" si="12"/>
        <v>150</v>
      </c>
      <c r="I122" s="360"/>
      <c r="J122" s="13"/>
      <c r="K122" s="13"/>
      <c r="L122" s="13"/>
      <c r="M122" s="258"/>
      <c r="N122" s="356"/>
      <c r="O122" s="1806"/>
      <c r="P122" s="1806"/>
      <c r="Q122" s="399"/>
      <c r="R122" s="410"/>
      <c r="S122" s="32"/>
      <c r="T122" s="399"/>
      <c r="U122" s="336">
        <f t="shared" si="11"/>
        <v>0</v>
      </c>
    </row>
    <row r="123" spans="1:23" ht="15.75" hidden="1">
      <c r="A123" s="20" t="s">
        <v>146</v>
      </c>
      <c r="B123" s="6" t="s">
        <v>34</v>
      </c>
      <c r="C123" s="268">
        <v>3</v>
      </c>
      <c r="D123" s="352"/>
      <c r="E123" s="486"/>
      <c r="F123" s="486"/>
      <c r="G123" s="945">
        <v>5</v>
      </c>
      <c r="H123" s="378">
        <f t="shared" si="12"/>
        <v>150</v>
      </c>
      <c r="I123" s="360">
        <f>J123+K123+L123</f>
        <v>54</v>
      </c>
      <c r="J123" s="13" t="s">
        <v>114</v>
      </c>
      <c r="K123" s="13" t="s">
        <v>113</v>
      </c>
      <c r="L123" s="13" t="s">
        <v>28</v>
      </c>
      <c r="M123" s="258">
        <f>H123-I123</f>
        <v>96</v>
      </c>
      <c r="N123" s="356"/>
      <c r="O123" s="1806"/>
      <c r="P123" s="1806"/>
      <c r="Q123" s="358">
        <v>6</v>
      </c>
      <c r="R123" s="359"/>
      <c r="S123" s="161"/>
      <c r="T123" s="399"/>
      <c r="U123" s="336">
        <f t="shared" si="11"/>
        <v>0.64</v>
      </c>
      <c r="V123" s="754">
        <f>G123</f>
        <v>5</v>
      </c>
      <c r="W123" s="336">
        <v>1</v>
      </c>
    </row>
    <row r="124" spans="1:23" ht="47.25" hidden="1">
      <c r="A124" s="13" t="s">
        <v>147</v>
      </c>
      <c r="B124" s="275" t="s">
        <v>76</v>
      </c>
      <c r="C124" s="268"/>
      <c r="D124" s="352"/>
      <c r="E124" s="487"/>
      <c r="F124" s="487">
        <v>4</v>
      </c>
      <c r="G124" s="945">
        <v>1.5</v>
      </c>
      <c r="H124" s="378">
        <f t="shared" si="12"/>
        <v>45</v>
      </c>
      <c r="I124" s="360">
        <f>J124+K124+L124</f>
        <v>15</v>
      </c>
      <c r="J124" s="13"/>
      <c r="K124" s="13"/>
      <c r="L124" s="13" t="s">
        <v>45</v>
      </c>
      <c r="M124" s="258">
        <f>H124-I124</f>
        <v>30</v>
      </c>
      <c r="N124" s="356"/>
      <c r="O124" s="1806"/>
      <c r="P124" s="1806"/>
      <c r="Q124" s="358"/>
      <c r="R124" s="359">
        <v>1</v>
      </c>
      <c r="S124" s="161"/>
      <c r="T124" s="399"/>
      <c r="U124" s="336">
        <f t="shared" si="11"/>
        <v>0.6666666666666666</v>
      </c>
      <c r="V124" s="754">
        <f>G124</f>
        <v>1.5</v>
      </c>
      <c r="W124" s="601">
        <v>2</v>
      </c>
    </row>
    <row r="125" spans="1:21" ht="31.5" hidden="1">
      <c r="A125" s="242" t="s">
        <v>148</v>
      </c>
      <c r="B125" s="488" t="s">
        <v>58</v>
      </c>
      <c r="C125" s="384"/>
      <c r="D125" s="385"/>
      <c r="E125" s="386"/>
      <c r="F125" s="612"/>
      <c r="G125" s="1266">
        <f>G126+G127</f>
        <v>7.5</v>
      </c>
      <c r="H125" s="350">
        <f t="shared" si="10"/>
        <v>225</v>
      </c>
      <c r="I125" s="388"/>
      <c r="J125" s="389"/>
      <c r="K125" s="389"/>
      <c r="L125" s="389"/>
      <c r="M125" s="391"/>
      <c r="N125" s="253"/>
      <c r="O125" s="1810"/>
      <c r="P125" s="1810"/>
      <c r="Q125" s="396"/>
      <c r="R125" s="394"/>
      <c r="S125" s="489"/>
      <c r="T125" s="396"/>
      <c r="U125" s="336">
        <f t="shared" si="11"/>
        <v>0</v>
      </c>
    </row>
    <row r="126" spans="1:21" s="601" customFormat="1" ht="15.75" hidden="1">
      <c r="A126" s="602"/>
      <c r="B126" s="485" t="s">
        <v>33</v>
      </c>
      <c r="C126" s="268"/>
      <c r="D126" s="352"/>
      <c r="E126" s="409"/>
      <c r="F126" s="409"/>
      <c r="G126" s="1221">
        <v>1.5</v>
      </c>
      <c r="H126" s="378">
        <f t="shared" si="10"/>
        <v>45</v>
      </c>
      <c r="I126" s="360"/>
      <c r="J126" s="13"/>
      <c r="K126" s="13"/>
      <c r="L126" s="13"/>
      <c r="M126" s="258"/>
      <c r="N126" s="356"/>
      <c r="O126" s="1806"/>
      <c r="P126" s="1806"/>
      <c r="Q126" s="399"/>
      <c r="R126" s="410"/>
      <c r="S126" s="400"/>
      <c r="T126" s="399"/>
      <c r="U126" s="601">
        <f t="shared" si="11"/>
        <v>0</v>
      </c>
    </row>
    <row r="127" spans="1:23" ht="15.75" hidden="1">
      <c r="A127" s="380" t="s">
        <v>149</v>
      </c>
      <c r="B127" s="6" t="s">
        <v>34</v>
      </c>
      <c r="C127" s="268">
        <v>4</v>
      </c>
      <c r="D127" s="352"/>
      <c r="E127" s="409"/>
      <c r="F127" s="409"/>
      <c r="G127" s="945">
        <v>6</v>
      </c>
      <c r="H127" s="378">
        <f t="shared" si="10"/>
        <v>180</v>
      </c>
      <c r="I127" s="360">
        <f>J127+K127+L127</f>
        <v>75</v>
      </c>
      <c r="J127" s="13" t="s">
        <v>117</v>
      </c>
      <c r="K127" s="13" t="s">
        <v>45</v>
      </c>
      <c r="L127" s="13" t="s">
        <v>117</v>
      </c>
      <c r="M127" s="258">
        <f>H127-I127</f>
        <v>105</v>
      </c>
      <c r="N127" s="356"/>
      <c r="O127" s="1806"/>
      <c r="P127" s="1806"/>
      <c r="Q127" s="358"/>
      <c r="R127" s="359">
        <f>I127/15</f>
        <v>5</v>
      </c>
      <c r="S127" s="400"/>
      <c r="T127" s="399"/>
      <c r="U127" s="336">
        <f t="shared" si="11"/>
        <v>0.5833333333333334</v>
      </c>
      <c r="V127" s="754">
        <f>G127</f>
        <v>6</v>
      </c>
      <c r="W127" s="336">
        <v>2</v>
      </c>
    </row>
    <row r="128" spans="1:21" ht="31.5" hidden="1">
      <c r="A128" s="490" t="s">
        <v>150</v>
      </c>
      <c r="B128" s="337" t="s">
        <v>159</v>
      </c>
      <c r="C128" s="491"/>
      <c r="D128" s="487"/>
      <c r="E128" s="486"/>
      <c r="F128" s="606"/>
      <c r="G128" s="1279">
        <f>G129+G130</f>
        <v>8</v>
      </c>
      <c r="H128" s="378">
        <f t="shared" si="10"/>
        <v>240</v>
      </c>
      <c r="I128" s="360"/>
      <c r="J128" s="13"/>
      <c r="K128" s="13"/>
      <c r="L128" s="13"/>
      <c r="M128" s="258"/>
      <c r="N128" s="410"/>
      <c r="O128" s="1806"/>
      <c r="P128" s="1806"/>
      <c r="Q128" s="399"/>
      <c r="R128" s="359"/>
      <c r="S128" s="357"/>
      <c r="T128" s="399"/>
      <c r="U128" s="336">
        <f t="shared" si="11"/>
        <v>0</v>
      </c>
    </row>
    <row r="129" spans="1:21" s="604" customFormat="1" ht="15.75" hidden="1">
      <c r="A129" s="603"/>
      <c r="B129" s="613" t="s">
        <v>33</v>
      </c>
      <c r="C129" s="491"/>
      <c r="D129" s="487"/>
      <c r="E129" s="486"/>
      <c r="F129" s="486"/>
      <c r="G129" s="1280">
        <v>2</v>
      </c>
      <c r="H129" s="378">
        <f t="shared" si="10"/>
        <v>60</v>
      </c>
      <c r="I129" s="357"/>
      <c r="J129" s="13"/>
      <c r="K129" s="13"/>
      <c r="L129" s="13"/>
      <c r="M129" s="283"/>
      <c r="N129" s="410"/>
      <c r="O129" s="1806"/>
      <c r="P129" s="1806"/>
      <c r="Q129" s="399"/>
      <c r="R129" s="359"/>
      <c r="S129" s="357"/>
      <c r="T129" s="399"/>
      <c r="U129" s="604">
        <f t="shared" si="11"/>
        <v>0</v>
      </c>
    </row>
    <row r="130" spans="1:23" ht="15.75" hidden="1">
      <c r="A130" s="21" t="s">
        <v>151</v>
      </c>
      <c r="B130" s="6" t="s">
        <v>34</v>
      </c>
      <c r="C130" s="491">
        <v>4</v>
      </c>
      <c r="D130" s="487"/>
      <c r="E130" s="486"/>
      <c r="F130" s="486"/>
      <c r="G130" s="1279">
        <v>6</v>
      </c>
      <c r="H130" s="378">
        <f t="shared" si="10"/>
        <v>180</v>
      </c>
      <c r="I130" s="357">
        <f>J130+K130+L130</f>
        <v>75</v>
      </c>
      <c r="J130" s="13" t="s">
        <v>117</v>
      </c>
      <c r="K130" s="13" t="s">
        <v>45</v>
      </c>
      <c r="L130" s="13" t="s">
        <v>117</v>
      </c>
      <c r="M130" s="283">
        <f>H130-I130</f>
        <v>105</v>
      </c>
      <c r="N130" s="410"/>
      <c r="O130" s="1806"/>
      <c r="P130" s="1806"/>
      <c r="Q130" s="399"/>
      <c r="R130" s="359">
        <f>I130/15</f>
        <v>5</v>
      </c>
      <c r="S130" s="357"/>
      <c r="T130" s="399"/>
      <c r="U130" s="336">
        <f t="shared" si="11"/>
        <v>0.5833333333333334</v>
      </c>
      <c r="V130" s="593">
        <f>G130</f>
        <v>6</v>
      </c>
      <c r="W130" s="336">
        <v>2</v>
      </c>
    </row>
    <row r="131" spans="1:21" ht="31.5" hidden="1">
      <c r="A131" s="490" t="s">
        <v>152</v>
      </c>
      <c r="B131" s="402" t="s">
        <v>60</v>
      </c>
      <c r="C131" s="491"/>
      <c r="D131" s="487"/>
      <c r="E131" s="486"/>
      <c r="F131" s="486"/>
      <c r="G131" s="1279">
        <f>G133+G134+G132</f>
        <v>9</v>
      </c>
      <c r="H131" s="378">
        <f t="shared" si="10"/>
        <v>270</v>
      </c>
      <c r="I131" s="357"/>
      <c r="J131" s="13"/>
      <c r="K131" s="13"/>
      <c r="L131" s="13"/>
      <c r="M131" s="283"/>
      <c r="N131" s="410"/>
      <c r="O131" s="1806"/>
      <c r="P131" s="1806"/>
      <c r="Q131" s="399"/>
      <c r="R131" s="359"/>
      <c r="S131" s="357"/>
      <c r="T131" s="399"/>
      <c r="U131" s="336">
        <f t="shared" si="11"/>
        <v>0</v>
      </c>
    </row>
    <row r="132" spans="1:20" s="604" customFormat="1" ht="15.75" hidden="1">
      <c r="A132" s="605"/>
      <c r="B132" s="613" t="s">
        <v>33</v>
      </c>
      <c r="C132" s="491"/>
      <c r="D132" s="487"/>
      <c r="E132" s="486"/>
      <c r="F132" s="486"/>
      <c r="G132" s="1279">
        <v>1.5</v>
      </c>
      <c r="H132" s="378">
        <f t="shared" si="10"/>
        <v>45</v>
      </c>
      <c r="I132" s="357"/>
      <c r="J132" s="13"/>
      <c r="K132" s="13"/>
      <c r="L132" s="13"/>
      <c r="M132" s="283"/>
      <c r="N132" s="410"/>
      <c r="O132" s="392"/>
      <c r="P132" s="393"/>
      <c r="Q132" s="399"/>
      <c r="R132" s="359"/>
      <c r="S132" s="357"/>
      <c r="T132" s="399"/>
    </row>
    <row r="133" spans="1:23" ht="31.5" hidden="1">
      <c r="A133" s="380" t="s">
        <v>153</v>
      </c>
      <c r="B133" s="402" t="s">
        <v>60</v>
      </c>
      <c r="C133" s="268">
        <v>4</v>
      </c>
      <c r="D133" s="352"/>
      <c r="E133" s="486"/>
      <c r="F133" s="486"/>
      <c r="G133" s="945">
        <v>6</v>
      </c>
      <c r="H133" s="378">
        <f t="shared" si="10"/>
        <v>180</v>
      </c>
      <c r="I133" s="360">
        <f>J133+K133+L133</f>
        <v>75</v>
      </c>
      <c r="J133" s="13" t="s">
        <v>117</v>
      </c>
      <c r="K133" s="13" t="s">
        <v>45</v>
      </c>
      <c r="L133" s="13" t="s">
        <v>117</v>
      </c>
      <c r="M133" s="258">
        <f aca="true" t="shared" si="13" ref="M133:M140">H133-I133</f>
        <v>105</v>
      </c>
      <c r="N133" s="356"/>
      <c r="O133" s="1814"/>
      <c r="P133" s="1815"/>
      <c r="Q133" s="53"/>
      <c r="R133" s="359">
        <f>I133/15</f>
        <v>5</v>
      </c>
      <c r="S133" s="161"/>
      <c r="T133" s="492"/>
      <c r="U133" s="336">
        <f t="shared" si="11"/>
        <v>0.5833333333333334</v>
      </c>
      <c r="V133" s="754">
        <f>G133</f>
        <v>6</v>
      </c>
      <c r="W133" s="336">
        <v>2</v>
      </c>
    </row>
    <row r="134" spans="1:23" ht="31.5" hidden="1">
      <c r="A134" s="493" t="s">
        <v>154</v>
      </c>
      <c r="B134" s="402" t="s">
        <v>77</v>
      </c>
      <c r="C134" s="268"/>
      <c r="D134" s="352"/>
      <c r="E134" s="487">
        <v>5</v>
      </c>
      <c r="F134" s="606"/>
      <c r="G134" s="927">
        <v>1.5</v>
      </c>
      <c r="H134" s="378">
        <f t="shared" si="10"/>
        <v>45</v>
      </c>
      <c r="I134" s="360">
        <f>J134+K134+L134</f>
        <v>18</v>
      </c>
      <c r="J134" s="352"/>
      <c r="K134" s="354"/>
      <c r="L134" s="13" t="s">
        <v>113</v>
      </c>
      <c r="M134" s="494">
        <f t="shared" si="13"/>
        <v>27</v>
      </c>
      <c r="N134" s="437"/>
      <c r="O134" s="1806"/>
      <c r="P134" s="1806"/>
      <c r="Q134" s="399"/>
      <c r="R134" s="393"/>
      <c r="S134" s="357">
        <f>I134/9</f>
        <v>2</v>
      </c>
      <c r="T134" s="399"/>
      <c r="U134" s="336">
        <f t="shared" si="11"/>
        <v>0.6</v>
      </c>
      <c r="V134" s="754">
        <f>G134</f>
        <v>1.5</v>
      </c>
      <c r="W134" s="336">
        <v>2</v>
      </c>
    </row>
    <row r="135" spans="1:23" ht="51" customHeight="1" hidden="1">
      <c r="A135" s="361" t="s">
        <v>128</v>
      </c>
      <c r="B135" s="402" t="s">
        <v>285</v>
      </c>
      <c r="C135" s="268"/>
      <c r="D135" s="352" t="s">
        <v>121</v>
      </c>
      <c r="E135" s="487"/>
      <c r="F135" s="606"/>
      <c r="G135" s="1281">
        <v>3</v>
      </c>
      <c r="H135" s="7">
        <f>PRODUCT(G135,30)</f>
        <v>90</v>
      </c>
      <c r="I135" s="161">
        <f>SUM(J135+K135+L135)</f>
        <v>36</v>
      </c>
      <c r="J135" s="853">
        <v>27</v>
      </c>
      <c r="K135" s="854"/>
      <c r="L135" s="854">
        <v>9</v>
      </c>
      <c r="M135" s="163">
        <f t="shared" si="13"/>
        <v>54</v>
      </c>
      <c r="N135" s="437"/>
      <c r="O135" s="392"/>
      <c r="P135" s="393"/>
      <c r="Q135" s="399"/>
      <c r="R135" s="393"/>
      <c r="S135" s="357">
        <f>I135/9</f>
        <v>4</v>
      </c>
      <c r="T135" s="399"/>
      <c r="U135" s="336">
        <f t="shared" si="11"/>
        <v>0.6</v>
      </c>
      <c r="V135" s="754">
        <f>G135</f>
        <v>3</v>
      </c>
      <c r="W135" s="336">
        <v>2</v>
      </c>
    </row>
    <row r="136" spans="1:23" ht="47.25" hidden="1">
      <c r="A136" s="361" t="s">
        <v>155</v>
      </c>
      <c r="B136" s="402" t="s">
        <v>286</v>
      </c>
      <c r="C136" s="268"/>
      <c r="D136" s="352" t="s">
        <v>51</v>
      </c>
      <c r="E136" s="487"/>
      <c r="F136" s="352"/>
      <c r="G136" s="1282">
        <v>3</v>
      </c>
      <c r="H136" s="118">
        <f>PRODUCT(G136,30)</f>
        <v>90</v>
      </c>
      <c r="I136" s="161">
        <f>J136+K136+L136</f>
        <v>32</v>
      </c>
      <c r="J136" s="268">
        <v>16</v>
      </c>
      <c r="K136" s="268">
        <v>16</v>
      </c>
      <c r="L136" s="268"/>
      <c r="M136" s="163">
        <f t="shared" si="13"/>
        <v>58</v>
      </c>
      <c r="N136" s="437"/>
      <c r="O136" s="392"/>
      <c r="P136" s="393"/>
      <c r="Q136" s="399"/>
      <c r="R136" s="393"/>
      <c r="S136" s="357"/>
      <c r="T136" s="357">
        <f>I136/8</f>
        <v>4</v>
      </c>
      <c r="U136" s="336">
        <f t="shared" si="11"/>
        <v>0.6444444444444445</v>
      </c>
      <c r="V136" s="754">
        <f>G136</f>
        <v>3</v>
      </c>
      <c r="W136" s="336">
        <v>2</v>
      </c>
    </row>
    <row r="137" spans="1:22" ht="15.75" hidden="1">
      <c r="A137" s="361" t="s">
        <v>323</v>
      </c>
      <c r="B137" s="337" t="s">
        <v>160</v>
      </c>
      <c r="C137" s="268"/>
      <c r="D137" s="352"/>
      <c r="E137" s="487"/>
      <c r="F137" s="352"/>
      <c r="G137" s="945">
        <f>G138+G139</f>
        <v>4</v>
      </c>
      <c r="H137" s="118">
        <f>G137*30</f>
        <v>120</v>
      </c>
      <c r="I137" s="161"/>
      <c r="J137" s="268"/>
      <c r="K137" s="268"/>
      <c r="L137" s="268"/>
      <c r="M137" s="163"/>
      <c r="N137" s="437"/>
      <c r="O137" s="392"/>
      <c r="P137" s="393"/>
      <c r="Q137" s="399"/>
      <c r="R137" s="393"/>
      <c r="S137" s="357"/>
      <c r="T137" s="357"/>
      <c r="V137" s="754"/>
    </row>
    <row r="138" spans="1:23" ht="15.75" hidden="1">
      <c r="A138" s="20" t="s">
        <v>324</v>
      </c>
      <c r="B138" s="337" t="s">
        <v>354</v>
      </c>
      <c r="C138" s="268"/>
      <c r="D138" s="352" t="s">
        <v>121</v>
      </c>
      <c r="E138" s="397"/>
      <c r="F138" s="397"/>
      <c r="G138" s="945">
        <v>3</v>
      </c>
      <c r="H138" s="378">
        <f>G138*30</f>
        <v>90</v>
      </c>
      <c r="I138" s="360">
        <v>30</v>
      </c>
      <c r="J138" s="357"/>
      <c r="K138" s="161"/>
      <c r="L138" s="161">
        <v>30</v>
      </c>
      <c r="M138" s="496">
        <f t="shared" si="13"/>
        <v>60</v>
      </c>
      <c r="N138" s="20"/>
      <c r="O138" s="1854"/>
      <c r="P138" s="1855"/>
      <c r="Q138" s="465"/>
      <c r="R138" s="359"/>
      <c r="S138" s="357">
        <f>I138/9</f>
        <v>3.3333333333333335</v>
      </c>
      <c r="T138" s="357"/>
      <c r="U138" s="336">
        <f t="shared" si="11"/>
        <v>0.6666666666666666</v>
      </c>
      <c r="V138" s="754">
        <f>G138</f>
        <v>3</v>
      </c>
      <c r="W138" s="336">
        <v>2</v>
      </c>
    </row>
    <row r="139" spans="1:23" ht="15.75" hidden="1">
      <c r="A139" s="20" t="s">
        <v>325</v>
      </c>
      <c r="B139" s="337" t="s">
        <v>355</v>
      </c>
      <c r="C139" s="268"/>
      <c r="D139" s="352"/>
      <c r="E139" s="397"/>
      <c r="F139" s="497">
        <v>6</v>
      </c>
      <c r="G139" s="1273">
        <v>1</v>
      </c>
      <c r="H139" s="378">
        <f>G139*30</f>
        <v>30</v>
      </c>
      <c r="I139" s="360">
        <f>J139+K139+L139</f>
        <v>16</v>
      </c>
      <c r="J139" s="357"/>
      <c r="K139" s="161"/>
      <c r="L139" s="161">
        <v>16</v>
      </c>
      <c r="M139" s="496">
        <f t="shared" si="13"/>
        <v>14</v>
      </c>
      <c r="N139" s="20"/>
      <c r="O139" s="597"/>
      <c r="P139" s="339"/>
      <c r="Q139" s="465"/>
      <c r="R139" s="359"/>
      <c r="S139" s="357"/>
      <c r="T139" s="357">
        <f>I139/8</f>
        <v>2</v>
      </c>
      <c r="V139" s="754">
        <f>G139</f>
        <v>1</v>
      </c>
      <c r="W139" s="336">
        <v>2</v>
      </c>
    </row>
    <row r="140" spans="1:23" ht="16.5" hidden="1" thickBot="1">
      <c r="A140" s="361" t="s">
        <v>326</v>
      </c>
      <c r="B140" s="275" t="s">
        <v>356</v>
      </c>
      <c r="C140" s="268">
        <v>6</v>
      </c>
      <c r="D140" s="352"/>
      <c r="E140" s="403"/>
      <c r="F140" s="403"/>
      <c r="G140" s="1273">
        <v>3</v>
      </c>
      <c r="H140" s="378">
        <f>G140*30</f>
        <v>90</v>
      </c>
      <c r="I140" s="360">
        <f>J140+K140+L140</f>
        <v>32</v>
      </c>
      <c r="J140" s="855">
        <v>24</v>
      </c>
      <c r="K140" s="853"/>
      <c r="L140" s="855">
        <v>8</v>
      </c>
      <c r="M140" s="53">
        <f t="shared" si="13"/>
        <v>58</v>
      </c>
      <c r="N140" s="20"/>
      <c r="O140" s="1831"/>
      <c r="P140" s="1832"/>
      <c r="Q140" s="465"/>
      <c r="R140" s="410"/>
      <c r="S140" s="400"/>
      <c r="T140" s="358">
        <f>I140/8</f>
        <v>4</v>
      </c>
      <c r="U140" s="336">
        <f t="shared" si="11"/>
        <v>0.6444444444444445</v>
      </c>
      <c r="V140" s="754">
        <f>G140</f>
        <v>3</v>
      </c>
      <c r="W140" s="336">
        <v>2</v>
      </c>
    </row>
    <row r="141" spans="1:20" ht="16.5" hidden="1" thickBot="1">
      <c r="A141" s="471"/>
      <c r="B141" s="472"/>
      <c r="C141" s="472"/>
      <c r="D141" s="472"/>
      <c r="E141" s="472"/>
      <c r="F141" s="472"/>
      <c r="G141" s="1283"/>
      <c r="H141" s="499"/>
      <c r="I141" s="499"/>
      <c r="J141" s="499"/>
      <c r="K141" s="499"/>
      <c r="L141" s="499"/>
      <c r="M141" s="499"/>
      <c r="N141" s="500"/>
      <c r="O141" s="500"/>
      <c r="P141" s="500"/>
      <c r="Q141" s="500"/>
      <c r="R141" s="500"/>
      <c r="S141" s="500"/>
      <c r="T141" s="501"/>
    </row>
    <row r="142" spans="1:20" ht="13.5" hidden="1" thickBot="1">
      <c r="A142" s="1935" t="s">
        <v>327</v>
      </c>
      <c r="B142" s="1936"/>
      <c r="C142" s="1936"/>
      <c r="D142" s="1936"/>
      <c r="E142" s="1936"/>
      <c r="F142" s="1936"/>
      <c r="G142" s="1936"/>
      <c r="H142" s="1936"/>
      <c r="I142" s="1936"/>
      <c r="J142" s="1936"/>
      <c r="K142" s="1936"/>
      <c r="L142" s="1936"/>
      <c r="M142" s="1936"/>
      <c r="N142" s="1936"/>
      <c r="O142" s="1936"/>
      <c r="P142" s="1936"/>
      <c r="Q142" s="1936"/>
      <c r="R142" s="1936"/>
      <c r="S142" s="1936"/>
      <c r="T142" s="1937"/>
    </row>
    <row r="143" spans="1:20" ht="47.25" hidden="1">
      <c r="A143" s="242" t="s">
        <v>287</v>
      </c>
      <c r="B143" s="502" t="s">
        <v>288</v>
      </c>
      <c r="C143" s="503"/>
      <c r="D143" s="503">
        <v>4</v>
      </c>
      <c r="E143" s="197"/>
      <c r="F143" s="197"/>
      <c r="G143" s="1284">
        <v>3</v>
      </c>
      <c r="H143" s="197">
        <f>PRODUCT(G143,30)</f>
        <v>90</v>
      </c>
      <c r="I143" s="505">
        <f>J143+K143+L143</f>
        <v>30</v>
      </c>
      <c r="J143" s="506">
        <v>15</v>
      </c>
      <c r="K143" s="503">
        <v>15</v>
      </c>
      <c r="L143" s="503"/>
      <c r="M143" s="197">
        <f>H143-I143</f>
        <v>60</v>
      </c>
      <c r="N143" s="507"/>
      <c r="O143" s="508"/>
      <c r="P143" s="509"/>
      <c r="Q143" s="510"/>
      <c r="R143" s="511">
        <f>I143/15</f>
        <v>2</v>
      </c>
      <c r="S143" s="161"/>
      <c r="T143" s="512"/>
    </row>
    <row r="144" spans="1:20" ht="15.75" hidden="1">
      <c r="A144" s="242" t="s">
        <v>289</v>
      </c>
      <c r="B144" s="513" t="s">
        <v>357</v>
      </c>
      <c r="C144" s="268"/>
      <c r="D144" s="268">
        <v>5</v>
      </c>
      <c r="E144" s="14"/>
      <c r="F144" s="14"/>
      <c r="G144" s="1285">
        <v>3</v>
      </c>
      <c r="H144" s="14">
        <f>PRODUCT(G144,30)</f>
        <v>90</v>
      </c>
      <c r="I144" s="161">
        <f>SUM(J144+K144+L144)</f>
        <v>36</v>
      </c>
      <c r="J144" s="360">
        <v>18</v>
      </c>
      <c r="K144" s="268">
        <v>18</v>
      </c>
      <c r="L144" s="268"/>
      <c r="M144" s="14">
        <f>H144-I144</f>
        <v>54</v>
      </c>
      <c r="N144" s="515"/>
      <c r="O144" s="516"/>
      <c r="P144" s="517"/>
      <c r="Q144" s="518"/>
      <c r="R144" s="519"/>
      <c r="S144" s="161">
        <f>I144/9</f>
        <v>4</v>
      </c>
      <c r="T144" s="53"/>
    </row>
    <row r="145" spans="1:20" ht="16.5" hidden="1" thickBot="1">
      <c r="A145" s="242" t="s">
        <v>291</v>
      </c>
      <c r="B145" s="412" t="s">
        <v>358</v>
      </c>
      <c r="C145" s="65"/>
      <c r="D145" s="65">
        <v>6</v>
      </c>
      <c r="E145" s="65"/>
      <c r="F145" s="65"/>
      <c r="G145" s="1286">
        <v>3</v>
      </c>
      <c r="H145" s="65">
        <f>PRODUCT(G145,30)</f>
        <v>90</v>
      </c>
      <c r="I145" s="521">
        <f>SUM(J145+K145+L145)</f>
        <v>32</v>
      </c>
      <c r="J145" s="65">
        <v>16</v>
      </c>
      <c r="K145" s="65">
        <v>16</v>
      </c>
      <c r="L145" s="65"/>
      <c r="M145" s="65">
        <f>H145-I145</f>
        <v>58</v>
      </c>
      <c r="N145" s="522"/>
      <c r="O145" s="523"/>
      <c r="P145" s="524"/>
      <c r="Q145" s="525"/>
      <c r="R145" s="526"/>
      <c r="S145" s="161"/>
      <c r="T145" s="82">
        <f>I145/8</f>
        <v>4</v>
      </c>
    </row>
    <row r="146" spans="1:20" ht="13.5" hidden="1" thickBot="1">
      <c r="A146" s="1943" t="s">
        <v>292</v>
      </c>
      <c r="B146" s="1944"/>
      <c r="C146" s="1944"/>
      <c r="D146" s="1944"/>
      <c r="E146" s="1944"/>
      <c r="F146" s="1944"/>
      <c r="G146" s="1944"/>
      <c r="H146" s="1944"/>
      <c r="I146" s="1944"/>
      <c r="J146" s="1944"/>
      <c r="K146" s="1944"/>
      <c r="L146" s="1944"/>
      <c r="M146" s="1944"/>
      <c r="N146" s="1944"/>
      <c r="O146" s="1944"/>
      <c r="P146" s="1944"/>
      <c r="Q146" s="1944"/>
      <c r="R146" s="1944"/>
      <c r="S146" s="1944"/>
      <c r="T146" s="1945"/>
    </row>
    <row r="147" spans="1:20" ht="31.5" hidden="1">
      <c r="A147" s="242" t="s">
        <v>293</v>
      </c>
      <c r="B147" s="337" t="s">
        <v>359</v>
      </c>
      <c r="C147" s="268"/>
      <c r="D147" s="352" t="s">
        <v>295</v>
      </c>
      <c r="E147" s="397"/>
      <c r="F147" s="397"/>
      <c r="G147" s="1284">
        <v>3</v>
      </c>
      <c r="H147" s="197">
        <f>PRODUCT(G147,30)</f>
        <v>90</v>
      </c>
      <c r="I147" s="505">
        <f>J147+K147+L147</f>
        <v>30</v>
      </c>
      <c r="J147" s="506">
        <v>15</v>
      </c>
      <c r="K147" s="503">
        <v>15</v>
      </c>
      <c r="L147" s="503"/>
      <c r="M147" s="197">
        <f>H147-I147</f>
        <v>60</v>
      </c>
      <c r="N147" s="20"/>
      <c r="O147" s="1807"/>
      <c r="P147" s="1807"/>
      <c r="Q147" s="465"/>
      <c r="R147" s="511">
        <f>I147/15</f>
        <v>2</v>
      </c>
      <c r="S147" s="161"/>
      <c r="T147" s="512"/>
    </row>
    <row r="148" spans="1:20" ht="46.5" customHeight="1" hidden="1">
      <c r="A148" s="242" t="s">
        <v>296</v>
      </c>
      <c r="B148" s="275" t="s">
        <v>360</v>
      </c>
      <c r="C148" s="268"/>
      <c r="D148" s="352" t="s">
        <v>121</v>
      </c>
      <c r="E148" s="397"/>
      <c r="F148" s="397"/>
      <c r="G148" s="1285">
        <v>3</v>
      </c>
      <c r="H148" s="14">
        <f>PRODUCT(G148,30)</f>
        <v>90</v>
      </c>
      <c r="I148" s="161">
        <f>SUM(J148+K148+L148)</f>
        <v>36</v>
      </c>
      <c r="J148" s="360">
        <v>18</v>
      </c>
      <c r="K148" s="268">
        <v>18</v>
      </c>
      <c r="L148" s="268"/>
      <c r="M148" s="14">
        <f>H148-I148</f>
        <v>54</v>
      </c>
      <c r="N148" s="20"/>
      <c r="O148" s="1807"/>
      <c r="P148" s="1807"/>
      <c r="Q148" s="465"/>
      <c r="R148" s="519"/>
      <c r="S148" s="161">
        <f>I148/9</f>
        <v>4</v>
      </c>
      <c r="T148" s="53"/>
    </row>
    <row r="149" spans="1:20" ht="62.25" customHeight="1" hidden="1" thickBot="1">
      <c r="A149" s="242" t="s">
        <v>298</v>
      </c>
      <c r="B149" s="269" t="s">
        <v>361</v>
      </c>
      <c r="C149" s="268"/>
      <c r="D149" s="352" t="s">
        <v>51</v>
      </c>
      <c r="E149" s="397"/>
      <c r="F149" s="497"/>
      <c r="G149" s="1286">
        <v>3</v>
      </c>
      <c r="H149" s="65">
        <f>PRODUCT(G149,30)</f>
        <v>90</v>
      </c>
      <c r="I149" s="521">
        <f>SUM(J149+K149+L149)</f>
        <v>32</v>
      </c>
      <c r="J149" s="65">
        <v>16</v>
      </c>
      <c r="K149" s="65">
        <v>16</v>
      </c>
      <c r="L149" s="65"/>
      <c r="M149" s="65">
        <f>H149-I149</f>
        <v>58</v>
      </c>
      <c r="N149" s="20"/>
      <c r="O149" s="1807"/>
      <c r="P149" s="1807"/>
      <c r="Q149" s="465"/>
      <c r="R149" s="526"/>
      <c r="S149" s="161"/>
      <c r="T149" s="82">
        <f>I149/8</f>
        <v>4</v>
      </c>
    </row>
    <row r="150" spans="1:20" ht="16.5" hidden="1" thickBot="1">
      <c r="A150" s="1941" t="s">
        <v>250</v>
      </c>
      <c r="B150" s="1942"/>
      <c r="C150" s="1942"/>
      <c r="D150" s="1942"/>
      <c r="E150" s="1942"/>
      <c r="F150" s="1942"/>
      <c r="G150" s="1259">
        <f>G151+G152</f>
        <v>83.5</v>
      </c>
      <c r="H150" s="225">
        <f>H151+H152</f>
        <v>2475</v>
      </c>
      <c r="I150" s="225"/>
      <c r="J150" s="225"/>
      <c r="K150" s="225"/>
      <c r="L150" s="225"/>
      <c r="M150" s="225"/>
      <c r="N150" s="527"/>
      <c r="O150" s="1797"/>
      <c r="P150" s="1797"/>
      <c r="Q150" s="528"/>
      <c r="R150" s="529"/>
      <c r="S150" s="30"/>
      <c r="T150" s="528"/>
    </row>
    <row r="151" spans="1:20" ht="16.5" hidden="1" thickBot="1">
      <c r="A151" s="1822" t="s">
        <v>55</v>
      </c>
      <c r="B151" s="1929"/>
      <c r="C151" s="1929"/>
      <c r="D151" s="1929"/>
      <c r="E151" s="1929"/>
      <c r="F151" s="1930"/>
      <c r="G151" s="1287">
        <f>G132+G109+G112+G115+G122+G126+G129</f>
        <v>17</v>
      </c>
      <c r="H151" s="530">
        <f>H132+H109+H112+H115+H122+H126+H129</f>
        <v>510</v>
      </c>
      <c r="I151" s="531"/>
      <c r="J151" s="532"/>
      <c r="K151" s="532"/>
      <c r="L151" s="532"/>
      <c r="M151" s="533"/>
      <c r="N151" s="26"/>
      <c r="O151" s="1796"/>
      <c r="P151" s="1796"/>
      <c r="Q151" s="534"/>
      <c r="R151" s="93"/>
      <c r="S151" s="535"/>
      <c r="T151" s="534"/>
    </row>
    <row r="152" spans="1:20" ht="16.5" hidden="1" thickBot="1">
      <c r="A152" s="1931" t="s">
        <v>251</v>
      </c>
      <c r="B152" s="1932"/>
      <c r="C152" s="1932"/>
      <c r="D152" s="1932"/>
      <c r="E152" s="1932"/>
      <c r="F152" s="1984"/>
      <c r="G152" s="1288">
        <f>G110+G113+G116+G117+G119+G120+G123+G124+G127+G130+G133+G134+G135+G136+G138+G140+G143+G144+G145+G139</f>
        <v>66.5</v>
      </c>
      <c r="H152" s="536">
        <f aca="true" t="shared" si="14" ref="H152:M152">H110+H113+H116+H117+H119+H120+H123+H124+H127+H130+H133+H134+H135+H136+H138+H140+H143+H144+H145</f>
        <v>1965</v>
      </c>
      <c r="I152" s="536">
        <f t="shared" si="14"/>
        <v>762</v>
      </c>
      <c r="J152" s="536">
        <f t="shared" si="14"/>
        <v>337</v>
      </c>
      <c r="K152" s="536">
        <f t="shared" si="14"/>
        <v>180</v>
      </c>
      <c r="L152" s="536">
        <f t="shared" si="14"/>
        <v>245</v>
      </c>
      <c r="M152" s="536">
        <f t="shared" si="14"/>
        <v>1203</v>
      </c>
      <c r="N152" s="537">
        <f>SUM(N109:N135)</f>
        <v>0</v>
      </c>
      <c r="O152" s="1992">
        <f>SUM(O109:O135)</f>
        <v>7</v>
      </c>
      <c r="P152" s="1992"/>
      <c r="Q152" s="539">
        <f>SUM(Q109:Q135)</f>
        <v>12</v>
      </c>
      <c r="R152" s="537">
        <f>R116+R124+R127+R130+R133+R143+R92</f>
        <v>23</v>
      </c>
      <c r="S152" s="538">
        <f>S117+S134+S135+S138+S144</f>
        <v>16.666666666666668</v>
      </c>
      <c r="T152" s="539">
        <f>T139+T145+T140+T136</f>
        <v>14</v>
      </c>
    </row>
    <row r="153" spans="1:20" ht="20.25" customHeight="1" thickBot="1">
      <c r="A153" s="1798" t="s">
        <v>304</v>
      </c>
      <c r="B153" s="1987"/>
      <c r="C153" s="1987"/>
      <c r="D153" s="1987"/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8"/>
      <c r="O153" s="1988"/>
      <c r="P153" s="1988"/>
      <c r="Q153" s="1988"/>
      <c r="R153" s="1988"/>
      <c r="S153" s="1988"/>
      <c r="T153" s="1989"/>
    </row>
    <row r="154" spans="1:24" ht="47.25">
      <c r="A154" s="145" t="s">
        <v>181</v>
      </c>
      <c r="B154" s="146" t="s">
        <v>341</v>
      </c>
      <c r="C154" s="147"/>
      <c r="D154" s="67">
        <v>5</v>
      </c>
      <c r="E154" s="148"/>
      <c r="F154" s="149"/>
      <c r="G154" s="1079">
        <f>G155+G156</f>
        <v>3</v>
      </c>
      <c r="H154" s="151">
        <f aca="true" t="shared" si="15" ref="H154:H217">G154*30</f>
        <v>90</v>
      </c>
      <c r="I154" s="152"/>
      <c r="J154" s="152"/>
      <c r="K154" s="152"/>
      <c r="L154" s="152"/>
      <c r="M154" s="153"/>
      <c r="N154" s="154"/>
      <c r="O154" s="155"/>
      <c r="P154" s="155"/>
      <c r="Q154" s="206"/>
      <c r="R154" s="208"/>
      <c r="S154" s="156"/>
      <c r="T154" s="540"/>
      <c r="W154" s="336" t="s">
        <v>338</v>
      </c>
      <c r="X154" s="865">
        <f>SUMIF(V$154:V$229,1,G$154:G$229)</f>
        <v>20</v>
      </c>
    </row>
    <row r="155" spans="1:24" ht="15.75">
      <c r="A155" s="145" t="s">
        <v>340</v>
      </c>
      <c r="B155" s="172" t="s">
        <v>33</v>
      </c>
      <c r="C155" s="147"/>
      <c r="D155" s="67"/>
      <c r="E155" s="148"/>
      <c r="F155" s="149"/>
      <c r="G155" s="1079">
        <v>1.5</v>
      </c>
      <c r="H155" s="151">
        <f t="shared" si="15"/>
        <v>45</v>
      </c>
      <c r="I155" s="152"/>
      <c r="J155" s="152"/>
      <c r="K155" s="152"/>
      <c r="L155" s="152"/>
      <c r="M155" s="153"/>
      <c r="N155" s="996"/>
      <c r="O155" s="997"/>
      <c r="P155" s="997"/>
      <c r="Q155" s="998"/>
      <c r="R155" s="999"/>
      <c r="S155" s="152"/>
      <c r="T155" s="1000"/>
      <c r="X155" s="865"/>
    </row>
    <row r="156" spans="1:24" ht="15.75">
      <c r="A156" s="145" t="s">
        <v>342</v>
      </c>
      <c r="B156" s="164" t="s">
        <v>34</v>
      </c>
      <c r="C156" s="147"/>
      <c r="D156" s="67"/>
      <c r="E156" s="148"/>
      <c r="F156" s="149"/>
      <c r="G156" s="1079">
        <v>1.5</v>
      </c>
      <c r="H156" s="151">
        <f t="shared" si="15"/>
        <v>45</v>
      </c>
      <c r="I156" s="152">
        <v>18</v>
      </c>
      <c r="J156" s="152">
        <v>9</v>
      </c>
      <c r="K156" s="152">
        <v>9</v>
      </c>
      <c r="L156" s="152"/>
      <c r="M156" s="153">
        <f>H156-I156</f>
        <v>27</v>
      </c>
      <c r="N156" s="996"/>
      <c r="O156" s="997"/>
      <c r="P156" s="997"/>
      <c r="Q156" s="998"/>
      <c r="R156" s="999"/>
      <c r="S156" s="152">
        <v>2</v>
      </c>
      <c r="T156" s="1000"/>
      <c r="V156" s="336">
        <v>2</v>
      </c>
      <c r="X156" s="865"/>
    </row>
    <row r="157" spans="1:24" s="921" customFormat="1" ht="47.25">
      <c r="A157" s="1073" t="s">
        <v>181</v>
      </c>
      <c r="B157" s="1074" t="s">
        <v>343</v>
      </c>
      <c r="C157" s="1075"/>
      <c r="D157" s="1076"/>
      <c r="E157" s="1077"/>
      <c r="F157" s="1078"/>
      <c r="G157" s="1079">
        <v>3</v>
      </c>
      <c r="H157" s="1080">
        <f t="shared" si="15"/>
        <v>90</v>
      </c>
      <c r="I157" s="1081"/>
      <c r="J157" s="1081"/>
      <c r="K157" s="1081"/>
      <c r="L157" s="1081"/>
      <c r="M157" s="1082"/>
      <c r="N157" s="1083"/>
      <c r="O157" s="1084"/>
      <c r="P157" s="1084"/>
      <c r="Q157" s="1085"/>
      <c r="R157" s="1086"/>
      <c r="S157" s="1081"/>
      <c r="T157" s="1087"/>
      <c r="X157" s="1088"/>
    </row>
    <row r="158" spans="1:24" s="1039" customFormat="1" ht="15.75">
      <c r="A158" s="1027" t="s">
        <v>340</v>
      </c>
      <c r="B158" s="1052" t="s">
        <v>33</v>
      </c>
      <c r="C158" s="1307"/>
      <c r="D158" s="1308"/>
      <c r="E158" s="1309"/>
      <c r="F158" s="1310"/>
      <c r="G158" s="1311">
        <v>1.5</v>
      </c>
      <c r="H158" s="1033">
        <f t="shared" si="15"/>
        <v>45</v>
      </c>
      <c r="I158" s="1312"/>
      <c r="J158" s="1312"/>
      <c r="K158" s="1312"/>
      <c r="L158" s="1312"/>
      <c r="M158" s="1313"/>
      <c r="N158" s="1314"/>
      <c r="O158" s="1315"/>
      <c r="P158" s="1315"/>
      <c r="Q158" s="1316"/>
      <c r="R158" s="1317"/>
      <c r="S158" s="1312"/>
      <c r="T158" s="1318"/>
      <c r="X158" s="1319"/>
    </row>
    <row r="159" spans="1:24" s="1039" customFormat="1" ht="15.75">
      <c r="A159" s="1027" t="s">
        <v>342</v>
      </c>
      <c r="B159" s="1028" t="s">
        <v>34</v>
      </c>
      <c r="C159" s="1307"/>
      <c r="D159" s="1308">
        <v>5</v>
      </c>
      <c r="E159" s="1309"/>
      <c r="F159" s="1310"/>
      <c r="G159" s="1311">
        <v>1.5</v>
      </c>
      <c r="H159" s="1033">
        <f t="shared" si="15"/>
        <v>45</v>
      </c>
      <c r="I159" s="1312">
        <v>24</v>
      </c>
      <c r="J159" s="1312">
        <v>16</v>
      </c>
      <c r="K159" s="1312">
        <v>8</v>
      </c>
      <c r="L159" s="1312"/>
      <c r="M159" s="1313">
        <f>H159-I159</f>
        <v>21</v>
      </c>
      <c r="N159" s="1314"/>
      <c r="O159" s="1315"/>
      <c r="P159" s="1315"/>
      <c r="Q159" s="1316"/>
      <c r="R159" s="1317"/>
      <c r="S159" s="1312">
        <v>3</v>
      </c>
      <c r="T159" s="1318"/>
      <c r="X159" s="1319"/>
    </row>
    <row r="160" spans="1:24" s="921" customFormat="1" ht="31.5">
      <c r="A160" s="1073" t="s">
        <v>183</v>
      </c>
      <c r="B160" s="1091" t="s">
        <v>184</v>
      </c>
      <c r="C160" s="1092"/>
      <c r="D160" s="924"/>
      <c r="E160" s="924"/>
      <c r="F160" s="1093"/>
      <c r="G160" s="1079">
        <v>4.5</v>
      </c>
      <c r="H160" s="1080">
        <f t="shared" si="15"/>
        <v>135</v>
      </c>
      <c r="I160" s="1094">
        <f>I161+I162</f>
        <v>50</v>
      </c>
      <c r="J160" s="1094">
        <f>J161+J162</f>
        <v>25</v>
      </c>
      <c r="K160" s="1094">
        <f>K161+K162</f>
        <v>25</v>
      </c>
      <c r="L160" s="1094"/>
      <c r="M160" s="1094">
        <f>M161+M162</f>
        <v>130</v>
      </c>
      <c r="N160" s="1092"/>
      <c r="O160" s="924"/>
      <c r="P160" s="924"/>
      <c r="Q160" s="1095"/>
      <c r="R160" s="1092"/>
      <c r="S160" s="949"/>
      <c r="T160" s="1096"/>
      <c r="W160" s="921" t="s">
        <v>339</v>
      </c>
      <c r="X160" s="1088">
        <f>SUMIF(V$154:V$229,2,G$154:G$229)</f>
        <v>57.5</v>
      </c>
    </row>
    <row r="161" spans="1:24" s="921" customFormat="1" ht="15.75">
      <c r="A161" s="1073" t="s">
        <v>185</v>
      </c>
      <c r="B161" s="1090" t="s">
        <v>344</v>
      </c>
      <c r="C161" s="1092"/>
      <c r="D161" s="924"/>
      <c r="E161" s="924"/>
      <c r="F161" s="1093"/>
      <c r="G161" s="1097">
        <v>1.5</v>
      </c>
      <c r="H161" s="1080">
        <f t="shared" si="15"/>
        <v>45</v>
      </c>
      <c r="I161" s="1098">
        <f>J161+K161+L161</f>
        <v>18</v>
      </c>
      <c r="J161" s="1099">
        <v>9</v>
      </c>
      <c r="K161" s="928">
        <v>9</v>
      </c>
      <c r="L161" s="928"/>
      <c r="M161" s="1100">
        <f>H161-I161</f>
        <v>27</v>
      </c>
      <c r="N161" s="1101"/>
      <c r="O161" s="928"/>
      <c r="P161" s="928"/>
      <c r="Q161" s="1100"/>
      <c r="R161" s="1101"/>
      <c r="S161" s="928">
        <v>2</v>
      </c>
      <c r="T161" s="1096"/>
      <c r="V161" s="921">
        <v>2</v>
      </c>
      <c r="X161" s="1088">
        <f>SUM(X154:X160)</f>
        <v>77.5</v>
      </c>
    </row>
    <row r="162" spans="1:22" s="921" customFormat="1" ht="15.75">
      <c r="A162" s="1073" t="s">
        <v>186</v>
      </c>
      <c r="B162" s="1090" t="s">
        <v>344</v>
      </c>
      <c r="C162" s="1092">
        <v>6</v>
      </c>
      <c r="D162" s="924"/>
      <c r="E162" s="924"/>
      <c r="F162" s="1102"/>
      <c r="G162" s="1097">
        <v>4.5</v>
      </c>
      <c r="H162" s="1080">
        <f t="shared" si="15"/>
        <v>135</v>
      </c>
      <c r="I162" s="1103">
        <f>J162+K162</f>
        <v>32</v>
      </c>
      <c r="J162" s="928">
        <v>16</v>
      </c>
      <c r="K162" s="928">
        <v>16</v>
      </c>
      <c r="L162" s="928"/>
      <c r="M162" s="1100">
        <f>H162-I162</f>
        <v>103</v>
      </c>
      <c r="N162" s="1101"/>
      <c r="O162" s="928"/>
      <c r="P162" s="928"/>
      <c r="Q162" s="1100"/>
      <c r="R162" s="1101"/>
      <c r="S162" s="928"/>
      <c r="T162" s="1104">
        <v>4</v>
      </c>
      <c r="V162" s="921">
        <v>2</v>
      </c>
    </row>
    <row r="163" spans="1:20" s="1039" customFormat="1" ht="15.75">
      <c r="A163" s="1027" t="s">
        <v>185</v>
      </c>
      <c r="B163" s="1028" t="s">
        <v>345</v>
      </c>
      <c r="C163" s="1029"/>
      <c r="D163" s="1030"/>
      <c r="E163" s="1030"/>
      <c r="F163" s="1031"/>
      <c r="G163" s="1305">
        <v>1.5</v>
      </c>
      <c r="H163" s="1033">
        <f t="shared" si="15"/>
        <v>45</v>
      </c>
      <c r="I163" s="1034">
        <v>28</v>
      </c>
      <c r="J163" s="1035">
        <v>14</v>
      </c>
      <c r="K163" s="1035">
        <v>8</v>
      </c>
      <c r="L163" s="1035">
        <v>6</v>
      </c>
      <c r="M163" s="1036">
        <f>H163-I163</f>
        <v>17</v>
      </c>
      <c r="N163" s="1037"/>
      <c r="O163" s="1035"/>
      <c r="P163" s="1035"/>
      <c r="Q163" s="1036"/>
      <c r="R163" s="1037">
        <v>2</v>
      </c>
      <c r="S163" s="1035"/>
      <c r="T163" s="1306"/>
    </row>
    <row r="164" spans="1:20" s="1039" customFormat="1" ht="15.75">
      <c r="A164" s="1027" t="s">
        <v>186</v>
      </c>
      <c r="B164" s="1028" t="s">
        <v>345</v>
      </c>
      <c r="C164" s="1029"/>
      <c r="D164" s="1030">
        <v>5</v>
      </c>
      <c r="E164" s="1030"/>
      <c r="F164" s="1031"/>
      <c r="G164" s="1305">
        <v>3</v>
      </c>
      <c r="H164" s="1033">
        <f t="shared" si="15"/>
        <v>90</v>
      </c>
      <c r="I164" s="1034">
        <v>32</v>
      </c>
      <c r="J164" s="1035">
        <v>16</v>
      </c>
      <c r="K164" s="1035">
        <v>16</v>
      </c>
      <c r="L164" s="1035"/>
      <c r="M164" s="1036">
        <f>H164-I164</f>
        <v>58</v>
      </c>
      <c r="N164" s="1037"/>
      <c r="O164" s="1035"/>
      <c r="P164" s="1035"/>
      <c r="Q164" s="1036"/>
      <c r="R164" s="1037"/>
      <c r="S164" s="1035">
        <v>4</v>
      </c>
      <c r="T164" s="1306"/>
    </row>
    <row r="165" spans="1:20" s="921" customFormat="1" ht="31.5">
      <c r="A165" s="1073" t="s">
        <v>187</v>
      </c>
      <c r="B165" s="1091" t="s">
        <v>188</v>
      </c>
      <c r="C165" s="1092"/>
      <c r="D165" s="924"/>
      <c r="E165" s="924"/>
      <c r="F165" s="1093"/>
      <c r="G165" s="1105">
        <v>5</v>
      </c>
      <c r="H165" s="1080">
        <f t="shared" si="15"/>
        <v>150</v>
      </c>
      <c r="I165" s="1103"/>
      <c r="J165" s="928"/>
      <c r="K165" s="928"/>
      <c r="L165" s="928"/>
      <c r="M165" s="1106"/>
      <c r="N165" s="1101"/>
      <c r="O165" s="928"/>
      <c r="P165" s="928"/>
      <c r="Q165" s="1100"/>
      <c r="R165" s="1101"/>
      <c r="S165" s="928"/>
      <c r="T165" s="1096"/>
    </row>
    <row r="166" spans="1:20" s="921" customFormat="1" ht="15.75">
      <c r="A166" s="1073"/>
      <c r="B166" s="1089" t="s">
        <v>33</v>
      </c>
      <c r="C166" s="1092"/>
      <c r="D166" s="924"/>
      <c r="E166" s="924"/>
      <c r="F166" s="1093"/>
      <c r="G166" s="1107">
        <v>1</v>
      </c>
      <c r="H166" s="1108">
        <f t="shared" si="15"/>
        <v>30</v>
      </c>
      <c r="I166" s="1109"/>
      <c r="J166" s="924"/>
      <c r="K166" s="924"/>
      <c r="L166" s="924"/>
      <c r="M166" s="1110"/>
      <c r="N166" s="1092"/>
      <c r="O166" s="924"/>
      <c r="P166" s="924"/>
      <c r="Q166" s="1095"/>
      <c r="R166" s="1092"/>
      <c r="S166" s="924"/>
      <c r="T166" s="1096"/>
    </row>
    <row r="167" spans="1:22" s="921" customFormat="1" ht="15.75">
      <c r="A167" s="1073"/>
      <c r="B167" s="1090" t="s">
        <v>344</v>
      </c>
      <c r="C167" s="1092">
        <v>5</v>
      </c>
      <c r="D167" s="924"/>
      <c r="E167" s="924"/>
      <c r="F167" s="1093"/>
      <c r="G167" s="1105">
        <v>4</v>
      </c>
      <c r="H167" s="1080">
        <f t="shared" si="15"/>
        <v>120</v>
      </c>
      <c r="I167" s="1103">
        <f>J167+K167+L167</f>
        <v>45</v>
      </c>
      <c r="J167" s="928">
        <v>27</v>
      </c>
      <c r="K167" s="928">
        <v>18</v>
      </c>
      <c r="L167" s="928"/>
      <c r="M167" s="1106">
        <f>H167-I167</f>
        <v>75</v>
      </c>
      <c r="N167" s="1101"/>
      <c r="O167" s="928"/>
      <c r="P167" s="928"/>
      <c r="Q167" s="1100"/>
      <c r="R167" s="1101"/>
      <c r="S167" s="928">
        <v>5</v>
      </c>
      <c r="T167" s="1096"/>
      <c r="V167" s="921">
        <v>2</v>
      </c>
    </row>
    <row r="168" spans="1:20" s="1039" customFormat="1" ht="15.75">
      <c r="A168" s="1027"/>
      <c r="B168" s="1028" t="s">
        <v>345</v>
      </c>
      <c r="C168" s="1029">
        <v>4</v>
      </c>
      <c r="D168" s="1030"/>
      <c r="E168" s="1030"/>
      <c r="F168" s="1046"/>
      <c r="G168" s="1305">
        <v>4</v>
      </c>
      <c r="H168" s="1033">
        <f t="shared" si="15"/>
        <v>120</v>
      </c>
      <c r="I168" s="1034">
        <f>J168+K168+L168</f>
        <v>70</v>
      </c>
      <c r="J168" s="1035">
        <v>56</v>
      </c>
      <c r="K168" s="1035">
        <v>14</v>
      </c>
      <c r="L168" s="1035"/>
      <c r="M168" s="1320">
        <f>H168-I168</f>
        <v>50</v>
      </c>
      <c r="N168" s="1037"/>
      <c r="O168" s="1035"/>
      <c r="P168" s="1035"/>
      <c r="Q168" s="1036"/>
      <c r="R168" s="1037">
        <v>5</v>
      </c>
      <c r="S168" s="1035"/>
      <c r="T168" s="1321"/>
    </row>
    <row r="169" spans="1:20" s="921" customFormat="1" ht="31.5">
      <c r="A169" s="1073" t="s">
        <v>189</v>
      </c>
      <c r="B169" s="1111" t="s">
        <v>190</v>
      </c>
      <c r="C169" s="1092"/>
      <c r="D169" s="924"/>
      <c r="E169" s="924"/>
      <c r="F169" s="1102"/>
      <c r="G169" s="1107">
        <v>6.5</v>
      </c>
      <c r="H169" s="1080">
        <f t="shared" si="15"/>
        <v>195</v>
      </c>
      <c r="I169" s="924"/>
      <c r="J169" s="924"/>
      <c r="K169" s="924"/>
      <c r="L169" s="924"/>
      <c r="M169" s="1095"/>
      <c r="N169" s="1092"/>
      <c r="O169" s="924"/>
      <c r="P169" s="924"/>
      <c r="Q169" s="1095"/>
      <c r="R169" s="1092"/>
      <c r="S169" s="949"/>
      <c r="T169" s="1096"/>
    </row>
    <row r="170" spans="1:20" s="921" customFormat="1" ht="15.75">
      <c r="A170" s="1073" t="s">
        <v>191</v>
      </c>
      <c r="B170" s="1089" t="s">
        <v>33</v>
      </c>
      <c r="C170" s="1092"/>
      <c r="D170" s="924"/>
      <c r="E170" s="924"/>
      <c r="F170" s="1102"/>
      <c r="G170" s="1107">
        <v>1.5</v>
      </c>
      <c r="H170" s="1080">
        <f t="shared" si="15"/>
        <v>45</v>
      </c>
      <c r="I170" s="1109"/>
      <c r="J170" s="924"/>
      <c r="K170" s="924"/>
      <c r="L170" s="924"/>
      <c r="M170" s="1095"/>
      <c r="N170" s="1092"/>
      <c r="O170" s="924"/>
      <c r="P170" s="924"/>
      <c r="Q170" s="1095"/>
      <c r="R170" s="1092"/>
      <c r="S170" s="949"/>
      <c r="T170" s="1096"/>
    </row>
    <row r="171" spans="1:22" s="921" customFormat="1" ht="15.75">
      <c r="A171" s="1073" t="s">
        <v>192</v>
      </c>
      <c r="B171" s="1090" t="s">
        <v>34</v>
      </c>
      <c r="C171" s="1092">
        <v>4</v>
      </c>
      <c r="D171" s="924"/>
      <c r="E171" s="924"/>
      <c r="F171" s="1102"/>
      <c r="G171" s="1105">
        <v>4</v>
      </c>
      <c r="H171" s="1080">
        <f t="shared" si="15"/>
        <v>120</v>
      </c>
      <c r="I171" s="1103">
        <f>J171+K171+L171</f>
        <v>45</v>
      </c>
      <c r="J171" s="928">
        <v>30</v>
      </c>
      <c r="K171" s="928">
        <v>8</v>
      </c>
      <c r="L171" s="928">
        <v>7</v>
      </c>
      <c r="M171" s="1100">
        <f>H171-I171</f>
        <v>75</v>
      </c>
      <c r="N171" s="1101"/>
      <c r="O171" s="928"/>
      <c r="P171" s="928"/>
      <c r="Q171" s="1100"/>
      <c r="R171" s="1101">
        <v>3</v>
      </c>
      <c r="S171" s="949"/>
      <c r="T171" s="1096"/>
      <c r="V171" s="921">
        <v>2</v>
      </c>
    </row>
    <row r="172" spans="1:22" s="921" customFormat="1" ht="31.5">
      <c r="A172" s="1073" t="s">
        <v>193</v>
      </c>
      <c r="B172" s="1091" t="s">
        <v>300</v>
      </c>
      <c r="C172" s="1092"/>
      <c r="D172" s="924"/>
      <c r="E172" s="924"/>
      <c r="F172" s="1093">
        <v>5</v>
      </c>
      <c r="G172" s="1105">
        <v>1</v>
      </c>
      <c r="H172" s="1080">
        <f t="shared" si="15"/>
        <v>30</v>
      </c>
      <c r="I172" s="1103">
        <v>10</v>
      </c>
      <c r="J172" s="1099"/>
      <c r="K172" s="928"/>
      <c r="L172" s="928">
        <v>10</v>
      </c>
      <c r="M172" s="1100">
        <f>H172-I172</f>
        <v>20</v>
      </c>
      <c r="N172" s="1101"/>
      <c r="O172" s="928"/>
      <c r="P172" s="928"/>
      <c r="Q172" s="1100"/>
      <c r="R172" s="1101"/>
      <c r="S172" s="928">
        <v>1</v>
      </c>
      <c r="T172" s="1096"/>
      <c r="V172" s="921">
        <v>2</v>
      </c>
    </row>
    <row r="173" spans="1:20" s="921" customFormat="1" ht="31.5">
      <c r="A173" s="1073" t="s">
        <v>194</v>
      </c>
      <c r="B173" s="1111" t="s">
        <v>195</v>
      </c>
      <c r="C173" s="1092"/>
      <c r="D173" s="924"/>
      <c r="E173" s="924"/>
      <c r="F173" s="1102"/>
      <c r="G173" s="1107">
        <v>4.5</v>
      </c>
      <c r="H173" s="1080">
        <f t="shared" si="15"/>
        <v>135</v>
      </c>
      <c r="I173" s="1109"/>
      <c r="J173" s="924"/>
      <c r="K173" s="924"/>
      <c r="L173" s="924"/>
      <c r="M173" s="1095"/>
      <c r="N173" s="1092"/>
      <c r="O173" s="924"/>
      <c r="P173" s="924"/>
      <c r="Q173" s="1095"/>
      <c r="R173" s="1092"/>
      <c r="S173" s="924"/>
      <c r="T173" s="1112"/>
    </row>
    <row r="174" spans="1:20" s="921" customFormat="1" ht="15.75" hidden="1">
      <c r="A174" s="1073"/>
      <c r="B174" s="1089"/>
      <c r="C174" s="1092"/>
      <c r="D174" s="924"/>
      <c r="E174" s="924"/>
      <c r="F174" s="1102"/>
      <c r="G174" s="1107"/>
      <c r="H174" s="1080"/>
      <c r="I174" s="1109"/>
      <c r="J174" s="924"/>
      <c r="K174" s="924"/>
      <c r="L174" s="924"/>
      <c r="M174" s="1095"/>
      <c r="N174" s="1092"/>
      <c r="O174" s="924"/>
      <c r="P174" s="924"/>
      <c r="Q174" s="1095"/>
      <c r="R174" s="1092"/>
      <c r="S174" s="924"/>
      <c r="T174" s="1112"/>
    </row>
    <row r="175" spans="1:20" s="921" customFormat="1" ht="0.75" customHeight="1">
      <c r="A175" s="1073"/>
      <c r="B175" s="1089" t="s">
        <v>33</v>
      </c>
      <c r="C175" s="1092"/>
      <c r="D175" s="924"/>
      <c r="E175" s="924"/>
      <c r="F175" s="1102"/>
      <c r="G175" s="1107"/>
      <c r="H175" s="1080"/>
      <c r="I175" s="1109"/>
      <c r="J175" s="924"/>
      <c r="K175" s="924"/>
      <c r="L175" s="924"/>
      <c r="M175" s="1095"/>
      <c r="N175" s="1092"/>
      <c r="O175" s="924"/>
      <c r="P175" s="924"/>
      <c r="Q175" s="1095"/>
      <c r="R175" s="1092"/>
      <c r="S175" s="924"/>
      <c r="T175" s="1112"/>
    </row>
    <row r="176" spans="1:22" s="921" customFormat="1" ht="15.75">
      <c r="A176" s="1073" t="s">
        <v>196</v>
      </c>
      <c r="B176" s="1090" t="s">
        <v>344</v>
      </c>
      <c r="C176" s="1092"/>
      <c r="D176" s="924"/>
      <c r="E176" s="924"/>
      <c r="F176" s="1102"/>
      <c r="G176" s="1105">
        <v>2</v>
      </c>
      <c r="H176" s="1080">
        <f t="shared" si="15"/>
        <v>60</v>
      </c>
      <c r="I176" s="1103">
        <f>J176+K176</f>
        <v>27</v>
      </c>
      <c r="J176" s="928">
        <v>18</v>
      </c>
      <c r="K176" s="928">
        <v>9</v>
      </c>
      <c r="L176" s="928"/>
      <c r="M176" s="1100">
        <f>H176-I176</f>
        <v>33</v>
      </c>
      <c r="N176" s="1101"/>
      <c r="O176" s="928"/>
      <c r="P176" s="928"/>
      <c r="Q176" s="1100"/>
      <c r="R176" s="1101"/>
      <c r="S176" s="928">
        <v>3</v>
      </c>
      <c r="T176" s="1113"/>
      <c r="V176" s="921">
        <v>2</v>
      </c>
    </row>
    <row r="177" spans="1:22" s="921" customFormat="1" ht="15.75">
      <c r="A177" s="1073" t="s">
        <v>197</v>
      </c>
      <c r="B177" s="1090" t="s">
        <v>344</v>
      </c>
      <c r="C177" s="1092"/>
      <c r="D177" s="924">
        <v>6</v>
      </c>
      <c r="E177" s="924"/>
      <c r="F177" s="1102"/>
      <c r="G177" s="1105">
        <v>2.5</v>
      </c>
      <c r="H177" s="1080">
        <f t="shared" si="15"/>
        <v>75</v>
      </c>
      <c r="I177" s="1103">
        <f>J177+K177</f>
        <v>32</v>
      </c>
      <c r="J177" s="928">
        <v>24</v>
      </c>
      <c r="K177" s="928">
        <v>8</v>
      </c>
      <c r="L177" s="928"/>
      <c r="M177" s="1100">
        <f>H177-I177</f>
        <v>43</v>
      </c>
      <c r="N177" s="1101"/>
      <c r="O177" s="928"/>
      <c r="P177" s="928"/>
      <c r="Q177" s="1100"/>
      <c r="R177" s="1101"/>
      <c r="S177" s="928"/>
      <c r="T177" s="1113">
        <v>4</v>
      </c>
      <c r="V177" s="921">
        <v>2</v>
      </c>
    </row>
    <row r="178" spans="1:20" s="1039" customFormat="1" ht="15.75">
      <c r="A178" s="1027"/>
      <c r="B178" s="1028" t="s">
        <v>345</v>
      </c>
      <c r="C178" s="1029"/>
      <c r="D178" s="1030"/>
      <c r="E178" s="1030"/>
      <c r="F178" s="1031"/>
      <c r="G178" s="1032">
        <v>2</v>
      </c>
      <c r="H178" s="1033">
        <f t="shared" si="15"/>
        <v>60</v>
      </c>
      <c r="I178" s="1034">
        <v>16</v>
      </c>
      <c r="J178" s="1035">
        <v>16</v>
      </c>
      <c r="K178" s="1035"/>
      <c r="L178" s="1035"/>
      <c r="M178" s="1036">
        <f>H178-I178</f>
        <v>44</v>
      </c>
      <c r="N178" s="1037"/>
      <c r="O178" s="1035"/>
      <c r="P178" s="1035"/>
      <c r="Q178" s="1036"/>
      <c r="R178" s="1037"/>
      <c r="S178" s="1035">
        <v>2</v>
      </c>
      <c r="T178" s="1038"/>
    </row>
    <row r="179" spans="1:20" s="1039" customFormat="1" ht="16.5" thickBot="1">
      <c r="A179" s="1027"/>
      <c r="B179" s="1028" t="s">
        <v>345</v>
      </c>
      <c r="C179" s="1029"/>
      <c r="D179" s="1030">
        <v>6</v>
      </c>
      <c r="E179" s="1030"/>
      <c r="F179" s="1031"/>
      <c r="G179" s="1032">
        <v>2.5</v>
      </c>
      <c r="H179" s="1033">
        <f t="shared" si="15"/>
        <v>75</v>
      </c>
      <c r="I179" s="1034">
        <v>48</v>
      </c>
      <c r="J179" s="1035">
        <v>32</v>
      </c>
      <c r="K179" s="1035">
        <v>16</v>
      </c>
      <c r="L179" s="1035"/>
      <c r="M179" s="1036">
        <f>H179-I179</f>
        <v>27</v>
      </c>
      <c r="N179" s="1037"/>
      <c r="O179" s="1035"/>
      <c r="P179" s="1035"/>
      <c r="Q179" s="1036"/>
      <c r="R179" s="1037"/>
      <c r="S179" s="1035"/>
      <c r="T179" s="1038"/>
    </row>
    <row r="180" spans="1:22" s="921" customFormat="1" ht="15.75">
      <c r="A180" s="1073"/>
      <c r="B180" s="1114" t="s">
        <v>254</v>
      </c>
      <c r="C180" s="1092"/>
      <c r="D180" s="924">
        <v>4</v>
      </c>
      <c r="E180" s="924"/>
      <c r="F180" s="1102"/>
      <c r="G180" s="1105">
        <v>4</v>
      </c>
      <c r="H180" s="1080">
        <f t="shared" si="15"/>
        <v>120</v>
      </c>
      <c r="I180" s="1103">
        <v>45</v>
      </c>
      <c r="J180" s="928">
        <v>30</v>
      </c>
      <c r="K180" s="928">
        <v>15</v>
      </c>
      <c r="L180" s="928"/>
      <c r="M180" s="1100">
        <f>H180-I180</f>
        <v>75</v>
      </c>
      <c r="N180" s="1101"/>
      <c r="O180" s="928"/>
      <c r="P180" s="928"/>
      <c r="Q180" s="1100"/>
      <c r="R180" s="1101">
        <v>3</v>
      </c>
      <c r="S180" s="928"/>
      <c r="T180" s="1113"/>
      <c r="V180" s="921">
        <v>2</v>
      </c>
    </row>
    <row r="181" spans="1:20" s="921" customFormat="1" ht="31.5">
      <c r="A181" s="1073" t="s">
        <v>198</v>
      </c>
      <c r="B181" s="1091" t="s">
        <v>199</v>
      </c>
      <c r="C181" s="1092"/>
      <c r="D181" s="924"/>
      <c r="E181" s="924"/>
      <c r="F181" s="1093"/>
      <c r="G181" s="1115">
        <v>8.5</v>
      </c>
      <c r="H181" s="1080">
        <f t="shared" si="15"/>
        <v>255</v>
      </c>
      <c r="I181" s="1109"/>
      <c r="J181" s="940"/>
      <c r="K181" s="924"/>
      <c r="L181" s="924"/>
      <c r="M181" s="1095"/>
      <c r="N181" s="1092"/>
      <c r="O181" s="924"/>
      <c r="P181" s="924"/>
      <c r="Q181" s="1095"/>
      <c r="R181" s="1092"/>
      <c r="S181" s="924"/>
      <c r="T181" s="1112"/>
    </row>
    <row r="182" spans="1:20" s="921" customFormat="1" ht="15.75">
      <c r="A182" s="1073" t="s">
        <v>200</v>
      </c>
      <c r="B182" s="1089" t="s">
        <v>33</v>
      </c>
      <c r="C182" s="1092"/>
      <c r="D182" s="924"/>
      <c r="E182" s="924"/>
      <c r="F182" s="1093"/>
      <c r="G182" s="1115">
        <v>2.5</v>
      </c>
      <c r="H182" s="1080">
        <f t="shared" si="15"/>
        <v>75</v>
      </c>
      <c r="I182" s="1109"/>
      <c r="J182" s="940"/>
      <c r="K182" s="924"/>
      <c r="L182" s="924"/>
      <c r="M182" s="1095"/>
      <c r="N182" s="1092"/>
      <c r="O182" s="924"/>
      <c r="P182" s="924"/>
      <c r="Q182" s="1095"/>
      <c r="R182" s="1092"/>
      <c r="S182" s="924"/>
      <c r="T182" s="1112"/>
    </row>
    <row r="183" spans="1:20" s="921" customFormat="1" ht="15.75">
      <c r="A183" s="1073" t="s">
        <v>201</v>
      </c>
      <c r="B183" s="1090" t="s">
        <v>34</v>
      </c>
      <c r="C183" s="1092"/>
      <c r="D183" s="924"/>
      <c r="E183" s="924"/>
      <c r="F183" s="1102"/>
      <c r="G183" s="1097">
        <v>6</v>
      </c>
      <c r="H183" s="1080">
        <f t="shared" si="15"/>
        <v>180</v>
      </c>
      <c r="I183" s="1116">
        <f>J183+L183+K183</f>
        <v>73</v>
      </c>
      <c r="J183" s="1117">
        <f>J184+J185</f>
        <v>39</v>
      </c>
      <c r="K183" s="1117">
        <f>K184+K185</f>
        <v>15</v>
      </c>
      <c r="L183" s="1117">
        <f>L184+L185+L187</f>
        <v>19</v>
      </c>
      <c r="M183" s="1118">
        <f>H183-I183</f>
        <v>107</v>
      </c>
      <c r="N183" s="1101"/>
      <c r="O183" s="928"/>
      <c r="P183" s="928"/>
      <c r="Q183" s="1100"/>
      <c r="R183" s="1101"/>
      <c r="S183" s="924"/>
      <c r="T183" s="1112"/>
    </row>
    <row r="184" spans="1:22" s="921" customFormat="1" ht="31.5">
      <c r="A184" s="1073" t="s">
        <v>202</v>
      </c>
      <c r="B184" s="1091" t="s">
        <v>346</v>
      </c>
      <c r="C184" s="1092"/>
      <c r="D184" s="924">
        <v>4</v>
      </c>
      <c r="E184" s="924"/>
      <c r="F184" s="1119"/>
      <c r="G184" s="1120">
        <v>3.5</v>
      </c>
      <c r="H184" s="1080">
        <f t="shared" si="15"/>
        <v>105</v>
      </c>
      <c r="I184" s="1116">
        <f>J184+K184+L184</f>
        <v>45</v>
      </c>
      <c r="J184" s="1117">
        <v>30</v>
      </c>
      <c r="K184" s="1117">
        <v>15</v>
      </c>
      <c r="L184" s="1117"/>
      <c r="M184" s="1118">
        <f>H184-I184</f>
        <v>60</v>
      </c>
      <c r="N184" s="1101"/>
      <c r="O184" s="928"/>
      <c r="P184" s="928"/>
      <c r="Q184" s="1100"/>
      <c r="R184" s="1101">
        <v>3</v>
      </c>
      <c r="S184" s="928"/>
      <c r="T184" s="1113"/>
      <c r="V184" s="921">
        <v>2</v>
      </c>
    </row>
    <row r="185" spans="1:22" s="921" customFormat="1" ht="31.5">
      <c r="A185" s="1073"/>
      <c r="B185" s="1091" t="s">
        <v>346</v>
      </c>
      <c r="C185" s="1092">
        <v>5</v>
      </c>
      <c r="D185" s="924"/>
      <c r="E185" s="924"/>
      <c r="F185" s="1119"/>
      <c r="G185" s="1120">
        <v>1.5</v>
      </c>
      <c r="H185" s="1080">
        <f t="shared" si="15"/>
        <v>45</v>
      </c>
      <c r="I185" s="1116">
        <v>18</v>
      </c>
      <c r="J185" s="1117">
        <v>9</v>
      </c>
      <c r="K185" s="1117"/>
      <c r="L185" s="1117">
        <v>9</v>
      </c>
      <c r="M185" s="1118">
        <f>H185-I185</f>
        <v>27</v>
      </c>
      <c r="N185" s="1101"/>
      <c r="O185" s="928"/>
      <c r="P185" s="928"/>
      <c r="Q185" s="1100"/>
      <c r="R185" s="1101"/>
      <c r="S185" s="928">
        <v>2</v>
      </c>
      <c r="T185" s="1113"/>
      <c r="V185" s="921">
        <v>2</v>
      </c>
    </row>
    <row r="186" spans="1:20" s="1039" customFormat="1" ht="31.5">
      <c r="A186" s="1027"/>
      <c r="B186" s="1045" t="s">
        <v>347</v>
      </c>
      <c r="C186" s="1029">
        <v>5</v>
      </c>
      <c r="D186" s="1030"/>
      <c r="E186" s="1030"/>
      <c r="F186" s="1322"/>
      <c r="G186" s="1323">
        <v>4</v>
      </c>
      <c r="H186" s="1033">
        <f t="shared" si="15"/>
        <v>120</v>
      </c>
      <c r="I186" s="1324">
        <f>J186+K186+L186</f>
        <v>40</v>
      </c>
      <c r="J186" s="1325">
        <v>24</v>
      </c>
      <c r="K186" s="1325">
        <v>8</v>
      </c>
      <c r="L186" s="1325">
        <v>8</v>
      </c>
      <c r="M186" s="1326">
        <f>H186-I186</f>
        <v>80</v>
      </c>
      <c r="N186" s="1037"/>
      <c r="O186" s="1035"/>
      <c r="P186" s="1035"/>
      <c r="Q186" s="1036"/>
      <c r="R186" s="1037"/>
      <c r="S186" s="1035">
        <v>5</v>
      </c>
      <c r="T186" s="1038"/>
    </row>
    <row r="187" spans="1:22" s="921" customFormat="1" ht="15.75">
      <c r="A187" s="1073" t="s">
        <v>204</v>
      </c>
      <c r="B187" s="1091" t="s">
        <v>203</v>
      </c>
      <c r="C187" s="1092"/>
      <c r="D187" s="924"/>
      <c r="E187" s="924"/>
      <c r="F187" s="1119">
        <v>6</v>
      </c>
      <c r="G187" s="1120">
        <v>1</v>
      </c>
      <c r="H187" s="1080">
        <f t="shared" si="15"/>
        <v>30</v>
      </c>
      <c r="I187" s="1121">
        <v>10</v>
      </c>
      <c r="J187" s="1122"/>
      <c r="K187" s="1122"/>
      <c r="L187" s="1122">
        <v>10</v>
      </c>
      <c r="M187" s="1118">
        <f>H187-I187</f>
        <v>20</v>
      </c>
      <c r="N187" s="1101"/>
      <c r="O187" s="928"/>
      <c r="P187" s="928"/>
      <c r="Q187" s="1100"/>
      <c r="R187" s="1101"/>
      <c r="S187" s="928"/>
      <c r="T187" s="1113">
        <v>1</v>
      </c>
      <c r="V187" s="921">
        <v>2</v>
      </c>
    </row>
    <row r="188" spans="1:20" s="921" customFormat="1" ht="15.75">
      <c r="A188" s="1073" t="s">
        <v>205</v>
      </c>
      <c r="B188" s="1091" t="s">
        <v>206</v>
      </c>
      <c r="C188" s="1092"/>
      <c r="D188" s="924"/>
      <c r="E188" s="924"/>
      <c r="F188" s="1093"/>
      <c r="G188" s="1107">
        <v>3</v>
      </c>
      <c r="H188" s="1080">
        <f t="shared" si="15"/>
        <v>90</v>
      </c>
      <c r="I188" s="1123"/>
      <c r="J188" s="940"/>
      <c r="K188" s="924"/>
      <c r="L188" s="924"/>
      <c r="M188" s="1095"/>
      <c r="N188" s="1092"/>
      <c r="O188" s="924"/>
      <c r="P188" s="924"/>
      <c r="Q188" s="1095"/>
      <c r="R188" s="1092"/>
      <c r="S188" s="924"/>
      <c r="T188" s="1112"/>
    </row>
    <row r="189" spans="1:20" s="921" customFormat="1" ht="15.75">
      <c r="A189" s="1073" t="s">
        <v>207</v>
      </c>
      <c r="B189" s="1089" t="s">
        <v>33</v>
      </c>
      <c r="C189" s="1092"/>
      <c r="D189" s="924"/>
      <c r="E189" s="924"/>
      <c r="F189" s="1093"/>
      <c r="G189" s="1107">
        <v>0.5</v>
      </c>
      <c r="H189" s="1080">
        <f t="shared" si="15"/>
        <v>15</v>
      </c>
      <c r="I189" s="1123"/>
      <c r="J189" s="940"/>
      <c r="K189" s="924"/>
      <c r="L189" s="924"/>
      <c r="M189" s="1095"/>
      <c r="N189" s="1092"/>
      <c r="O189" s="924"/>
      <c r="P189" s="924"/>
      <c r="Q189" s="1095"/>
      <c r="R189" s="1092"/>
      <c r="S189" s="924"/>
      <c r="T189" s="1112"/>
    </row>
    <row r="190" spans="1:22" s="921" customFormat="1" ht="15.75">
      <c r="A190" s="1073" t="s">
        <v>208</v>
      </c>
      <c r="B190" s="1090" t="s">
        <v>348</v>
      </c>
      <c r="C190" s="1092"/>
      <c r="D190" s="928">
        <v>4</v>
      </c>
      <c r="E190" s="928"/>
      <c r="F190" s="1124"/>
      <c r="G190" s="1105">
        <v>2.5</v>
      </c>
      <c r="H190" s="1080">
        <f t="shared" si="15"/>
        <v>75</v>
      </c>
      <c r="I190" s="1103">
        <v>30</v>
      </c>
      <c r="J190" s="928">
        <v>15</v>
      </c>
      <c r="K190" s="928"/>
      <c r="L190" s="928">
        <v>15</v>
      </c>
      <c r="M190" s="1100">
        <f>H190-I190</f>
        <v>45</v>
      </c>
      <c r="N190" s="1101"/>
      <c r="O190" s="928"/>
      <c r="P190" s="928"/>
      <c r="Q190" s="1100"/>
      <c r="R190" s="1101">
        <v>2</v>
      </c>
      <c r="S190" s="924"/>
      <c r="T190" s="1112"/>
      <c r="V190" s="921">
        <v>2</v>
      </c>
    </row>
    <row r="191" spans="1:20" s="1039" customFormat="1" ht="15.75">
      <c r="A191" s="1027"/>
      <c r="B191" s="1028" t="s">
        <v>345</v>
      </c>
      <c r="C191" s="1029"/>
      <c r="D191" s="1035">
        <v>4</v>
      </c>
      <c r="E191" s="1035"/>
      <c r="F191" s="1053"/>
      <c r="G191" s="1032">
        <v>1</v>
      </c>
      <c r="H191" s="1033">
        <v>30</v>
      </c>
      <c r="I191" s="1034">
        <v>15</v>
      </c>
      <c r="J191" s="1035">
        <v>8</v>
      </c>
      <c r="K191" s="1035"/>
      <c r="L191" s="1035">
        <v>7</v>
      </c>
      <c r="M191" s="1036">
        <f>H191-I191</f>
        <v>15</v>
      </c>
      <c r="N191" s="1037"/>
      <c r="O191" s="1035"/>
      <c r="P191" s="1035"/>
      <c r="Q191" s="1036"/>
      <c r="R191" s="1037">
        <v>1</v>
      </c>
      <c r="S191" s="1030"/>
      <c r="T191" s="1051"/>
    </row>
    <row r="192" spans="1:20" s="1039" customFormat="1" ht="15.75">
      <c r="A192" s="1027"/>
      <c r="B192" s="1028" t="s">
        <v>345</v>
      </c>
      <c r="C192" s="1029"/>
      <c r="D192" s="1035"/>
      <c r="E192" s="1035"/>
      <c r="F192" s="1053"/>
      <c r="G192" s="1032">
        <v>0.5</v>
      </c>
      <c r="H192" s="1033">
        <v>15</v>
      </c>
      <c r="I192" s="1034">
        <v>8</v>
      </c>
      <c r="J192" s="1035"/>
      <c r="K192" s="1035"/>
      <c r="L192" s="1035">
        <v>8</v>
      </c>
      <c r="M192" s="1036">
        <f>H192-I192</f>
        <v>7</v>
      </c>
      <c r="N192" s="1037"/>
      <c r="O192" s="1035"/>
      <c r="P192" s="1035"/>
      <c r="Q192" s="1036"/>
      <c r="R192" s="1037"/>
      <c r="S192" s="1030">
        <v>1</v>
      </c>
      <c r="T192" s="1051"/>
    </row>
    <row r="193" spans="1:20" s="1039" customFormat="1" ht="15.75">
      <c r="A193" s="1027"/>
      <c r="B193" s="1028" t="s">
        <v>345</v>
      </c>
      <c r="C193" s="1029"/>
      <c r="D193" s="1035">
        <v>6</v>
      </c>
      <c r="E193" s="1035"/>
      <c r="F193" s="1053"/>
      <c r="G193" s="1032">
        <v>1</v>
      </c>
      <c r="H193" s="1033">
        <v>30</v>
      </c>
      <c r="I193" s="1034">
        <v>24</v>
      </c>
      <c r="J193" s="1035">
        <v>16</v>
      </c>
      <c r="K193" s="1035"/>
      <c r="L193" s="1035">
        <v>8</v>
      </c>
      <c r="M193" s="1036">
        <f>H193-I193</f>
        <v>6</v>
      </c>
      <c r="N193" s="1037"/>
      <c r="O193" s="1035"/>
      <c r="P193" s="1035"/>
      <c r="Q193" s="1036"/>
      <c r="R193" s="1037"/>
      <c r="S193" s="1030"/>
      <c r="T193" s="1051">
        <v>3</v>
      </c>
    </row>
    <row r="194" spans="1:20" s="921" customFormat="1" ht="15.75">
      <c r="A194" s="1073"/>
      <c r="B194" s="1090"/>
      <c r="C194" s="1092"/>
      <c r="D194" s="928"/>
      <c r="E194" s="928"/>
      <c r="F194" s="1124"/>
      <c r="G194" s="1105"/>
      <c r="H194" s="1080"/>
      <c r="I194" s="1103"/>
      <c r="J194" s="928"/>
      <c r="K194" s="928"/>
      <c r="L194" s="928"/>
      <c r="M194" s="1100"/>
      <c r="N194" s="1101"/>
      <c r="O194" s="928"/>
      <c r="P194" s="928"/>
      <c r="Q194" s="1100"/>
      <c r="R194" s="1101"/>
      <c r="S194" s="924"/>
      <c r="T194" s="1112"/>
    </row>
    <row r="195" spans="1:20" s="921" customFormat="1" ht="31.5">
      <c r="A195" s="1073" t="s">
        <v>209</v>
      </c>
      <c r="B195" s="1111" t="s">
        <v>210</v>
      </c>
      <c r="C195" s="1092"/>
      <c r="D195" s="924"/>
      <c r="E195" s="924"/>
      <c r="F195" s="1102"/>
      <c r="G195" s="1107">
        <v>6</v>
      </c>
      <c r="H195" s="1080">
        <f t="shared" si="15"/>
        <v>180</v>
      </c>
      <c r="I195" s="1109"/>
      <c r="J195" s="924"/>
      <c r="K195" s="924"/>
      <c r="L195" s="924"/>
      <c r="M195" s="1095"/>
      <c r="N195" s="1092"/>
      <c r="O195" s="924"/>
      <c r="P195" s="924"/>
      <c r="Q195" s="1095"/>
      <c r="R195" s="1092"/>
      <c r="S195" s="924"/>
      <c r="T195" s="1112"/>
    </row>
    <row r="196" spans="1:20" s="921" customFormat="1" ht="15.75">
      <c r="A196" s="1073" t="s">
        <v>211</v>
      </c>
      <c r="B196" s="1089" t="s">
        <v>33</v>
      </c>
      <c r="C196" s="1092"/>
      <c r="D196" s="924"/>
      <c r="E196" s="924"/>
      <c r="F196" s="1102"/>
      <c r="G196" s="1107">
        <v>1</v>
      </c>
      <c r="H196" s="1080">
        <f t="shared" si="15"/>
        <v>30</v>
      </c>
      <c r="I196" s="1109"/>
      <c r="J196" s="924"/>
      <c r="K196" s="924"/>
      <c r="L196" s="924"/>
      <c r="M196" s="1095"/>
      <c r="N196" s="1092"/>
      <c r="O196" s="924"/>
      <c r="P196" s="924"/>
      <c r="Q196" s="1095"/>
      <c r="R196" s="1092"/>
      <c r="S196" s="924"/>
      <c r="T196" s="1112"/>
    </row>
    <row r="197" spans="1:22" s="921" customFormat="1" ht="15.75">
      <c r="A197" s="1073" t="s">
        <v>212</v>
      </c>
      <c r="B197" s="1090" t="s">
        <v>344</v>
      </c>
      <c r="C197" s="1092"/>
      <c r="D197" s="924">
        <v>4</v>
      </c>
      <c r="E197" s="924"/>
      <c r="F197" s="1102"/>
      <c r="G197" s="1105">
        <v>5</v>
      </c>
      <c r="H197" s="1080">
        <f t="shared" si="15"/>
        <v>150</v>
      </c>
      <c r="I197" s="1103">
        <f>J197+K197+L197</f>
        <v>60</v>
      </c>
      <c r="J197" s="928">
        <v>45</v>
      </c>
      <c r="K197" s="928">
        <v>8</v>
      </c>
      <c r="L197" s="928">
        <v>7</v>
      </c>
      <c r="M197" s="1100">
        <f>H197-I197</f>
        <v>90</v>
      </c>
      <c r="N197" s="1101"/>
      <c r="O197" s="928"/>
      <c r="P197" s="928"/>
      <c r="Q197" s="1100"/>
      <c r="R197" s="1101">
        <v>4</v>
      </c>
      <c r="S197" s="924"/>
      <c r="T197" s="1112"/>
      <c r="V197" s="921">
        <v>2</v>
      </c>
    </row>
    <row r="198" spans="1:20" s="1039" customFormat="1" ht="15.75">
      <c r="A198" s="1027"/>
      <c r="B198" s="1028" t="s">
        <v>345</v>
      </c>
      <c r="C198" s="1029"/>
      <c r="D198" s="1030">
        <v>4</v>
      </c>
      <c r="E198" s="1030"/>
      <c r="F198" s="1031"/>
      <c r="G198" s="1032">
        <v>5</v>
      </c>
      <c r="H198" s="1033">
        <f t="shared" si="15"/>
        <v>150</v>
      </c>
      <c r="I198" s="1034">
        <v>45</v>
      </c>
      <c r="J198" s="1035">
        <v>30</v>
      </c>
      <c r="K198" s="1035">
        <v>8</v>
      </c>
      <c r="L198" s="1035">
        <v>7</v>
      </c>
      <c r="M198" s="1036">
        <f>H198-I198</f>
        <v>105</v>
      </c>
      <c r="N198" s="1037"/>
      <c r="O198" s="1035"/>
      <c r="P198" s="1035"/>
      <c r="Q198" s="1036"/>
      <c r="R198" s="1037">
        <v>3</v>
      </c>
      <c r="S198" s="1030"/>
      <c r="T198" s="1051"/>
    </row>
    <row r="199" spans="1:20" s="921" customFormat="1" ht="15.75">
      <c r="A199" s="1073"/>
      <c r="B199" s="1125" t="s">
        <v>255</v>
      </c>
      <c r="C199" s="1092"/>
      <c r="D199" s="924"/>
      <c r="E199" s="924"/>
      <c r="F199" s="1102"/>
      <c r="G199" s="1126">
        <v>3</v>
      </c>
      <c r="H199" s="1080">
        <f t="shared" si="15"/>
        <v>90</v>
      </c>
      <c r="I199" s="1103"/>
      <c r="J199" s="928"/>
      <c r="K199" s="928"/>
      <c r="L199" s="928"/>
      <c r="M199" s="1100"/>
      <c r="N199" s="1101"/>
      <c r="O199" s="928"/>
      <c r="P199" s="928"/>
      <c r="Q199" s="1100"/>
      <c r="R199" s="1101"/>
      <c r="S199" s="924"/>
      <c r="T199" s="1112"/>
    </row>
    <row r="200" spans="1:20" s="921" customFormat="1" ht="15.75">
      <c r="A200" s="1073"/>
      <c r="B200" s="1127" t="s">
        <v>33</v>
      </c>
      <c r="C200" s="1092"/>
      <c r="D200" s="924"/>
      <c r="E200" s="924"/>
      <c r="F200" s="1102"/>
      <c r="G200" s="1126">
        <v>0.5</v>
      </c>
      <c r="H200" s="1080">
        <f t="shared" si="15"/>
        <v>15</v>
      </c>
      <c r="I200" s="1103"/>
      <c r="J200" s="928"/>
      <c r="K200" s="928"/>
      <c r="L200" s="928"/>
      <c r="M200" s="1100"/>
      <c r="N200" s="1101"/>
      <c r="O200" s="928"/>
      <c r="P200" s="928"/>
      <c r="Q200" s="1100"/>
      <c r="R200" s="1101"/>
      <c r="S200" s="924"/>
      <c r="T200" s="1112"/>
    </row>
    <row r="201" spans="1:22" s="921" customFormat="1" ht="15.75">
      <c r="A201" s="1073"/>
      <c r="B201" s="1128" t="s">
        <v>348</v>
      </c>
      <c r="C201" s="1092"/>
      <c r="D201" s="924">
        <v>5</v>
      </c>
      <c r="E201" s="924"/>
      <c r="F201" s="1102"/>
      <c r="G201" s="1129">
        <v>2.5</v>
      </c>
      <c r="H201" s="1080">
        <f t="shared" si="15"/>
        <v>75</v>
      </c>
      <c r="I201" s="1130">
        <f>J201+L201</f>
        <v>27</v>
      </c>
      <c r="J201" s="966">
        <v>18</v>
      </c>
      <c r="K201" s="966"/>
      <c r="L201" s="966">
        <v>9</v>
      </c>
      <c r="M201" s="1131">
        <f>H201-I201</f>
        <v>48</v>
      </c>
      <c r="N201" s="1101"/>
      <c r="O201" s="928"/>
      <c r="P201" s="928"/>
      <c r="Q201" s="1100"/>
      <c r="R201" s="1101"/>
      <c r="S201" s="928">
        <v>3</v>
      </c>
      <c r="T201" s="1112"/>
      <c r="V201" s="921">
        <v>2</v>
      </c>
    </row>
    <row r="202" spans="1:20" s="1039" customFormat="1" ht="15.75">
      <c r="A202" s="1027"/>
      <c r="B202" s="1028" t="s">
        <v>345</v>
      </c>
      <c r="C202" s="1029"/>
      <c r="D202" s="1030">
        <v>4</v>
      </c>
      <c r="E202" s="1030"/>
      <c r="F202" s="1031"/>
      <c r="G202" s="1327">
        <v>2.5</v>
      </c>
      <c r="H202" s="1033">
        <f t="shared" si="15"/>
        <v>75</v>
      </c>
      <c r="I202" s="1328">
        <f>J202+L202</f>
        <v>42</v>
      </c>
      <c r="J202" s="1329">
        <v>28</v>
      </c>
      <c r="K202" s="1329"/>
      <c r="L202" s="1329">
        <v>14</v>
      </c>
      <c r="M202" s="1330">
        <f>H202-I202</f>
        <v>33</v>
      </c>
      <c r="N202" s="1037"/>
      <c r="O202" s="1035"/>
      <c r="P202" s="1035"/>
      <c r="Q202" s="1036"/>
      <c r="R202" s="1037">
        <v>3</v>
      </c>
      <c r="S202" s="1035"/>
      <c r="T202" s="1051"/>
    </row>
    <row r="203" spans="1:20" s="921" customFormat="1" ht="31.5">
      <c r="A203" s="1073" t="s">
        <v>213</v>
      </c>
      <c r="B203" s="1091" t="s">
        <v>214</v>
      </c>
      <c r="C203" s="1092"/>
      <c r="D203" s="924"/>
      <c r="E203" s="924"/>
      <c r="F203" s="1093"/>
      <c r="G203" s="1107">
        <v>4.5</v>
      </c>
      <c r="H203" s="1080">
        <f t="shared" si="15"/>
        <v>135</v>
      </c>
      <c r="I203" s="1123"/>
      <c r="J203" s="940"/>
      <c r="K203" s="924"/>
      <c r="L203" s="924"/>
      <c r="M203" s="1095"/>
      <c r="N203" s="1092"/>
      <c r="O203" s="924"/>
      <c r="P203" s="924"/>
      <c r="Q203" s="1095"/>
      <c r="R203" s="1092"/>
      <c r="S203" s="924"/>
      <c r="T203" s="1112"/>
    </row>
    <row r="204" spans="1:22" s="921" customFormat="1" ht="15.75">
      <c r="A204" s="1073" t="s">
        <v>215</v>
      </c>
      <c r="B204" s="1132" t="s">
        <v>344</v>
      </c>
      <c r="C204" s="1133"/>
      <c r="D204" s="955"/>
      <c r="E204" s="955"/>
      <c r="F204" s="1134"/>
      <c r="G204" s="1105">
        <v>1</v>
      </c>
      <c r="H204" s="1080">
        <f t="shared" si="15"/>
        <v>30</v>
      </c>
      <c r="I204" s="1103">
        <f>J204+L204+K204</f>
        <v>18</v>
      </c>
      <c r="J204" s="928">
        <v>9</v>
      </c>
      <c r="K204" s="928">
        <v>9</v>
      </c>
      <c r="L204" s="928"/>
      <c r="M204" s="1131">
        <f>H204-I204</f>
        <v>12</v>
      </c>
      <c r="N204" s="1101"/>
      <c r="O204" s="928"/>
      <c r="P204" s="928"/>
      <c r="Q204" s="1100"/>
      <c r="R204" s="1101"/>
      <c r="S204" s="928">
        <v>2</v>
      </c>
      <c r="T204" s="1113"/>
      <c r="V204" s="921">
        <v>2</v>
      </c>
    </row>
    <row r="205" spans="1:22" s="921" customFormat="1" ht="15.75">
      <c r="A205" s="1073" t="s">
        <v>216</v>
      </c>
      <c r="B205" s="1132" t="s">
        <v>344</v>
      </c>
      <c r="C205" s="1092">
        <v>6</v>
      </c>
      <c r="D205" s="924"/>
      <c r="E205" s="924"/>
      <c r="F205" s="1102"/>
      <c r="G205" s="1105">
        <v>3.5</v>
      </c>
      <c r="H205" s="1080">
        <f t="shared" si="15"/>
        <v>105</v>
      </c>
      <c r="I205" s="1103">
        <f>J205+K205+L205</f>
        <v>40</v>
      </c>
      <c r="J205" s="928">
        <v>24</v>
      </c>
      <c r="K205" s="928"/>
      <c r="L205" s="928">
        <v>16</v>
      </c>
      <c r="M205" s="1100">
        <f>H205-I205</f>
        <v>65</v>
      </c>
      <c r="N205" s="1101"/>
      <c r="O205" s="928"/>
      <c r="P205" s="928"/>
      <c r="Q205" s="1100"/>
      <c r="R205" s="1101"/>
      <c r="S205" s="928"/>
      <c r="T205" s="1113">
        <v>5</v>
      </c>
      <c r="V205" s="921">
        <v>2</v>
      </c>
    </row>
    <row r="206" spans="1:20" s="1039" customFormat="1" ht="15.75">
      <c r="A206" s="1059"/>
      <c r="B206" s="1028" t="s">
        <v>345</v>
      </c>
      <c r="C206" s="1030"/>
      <c r="D206" s="1030">
        <v>4</v>
      </c>
      <c r="E206" s="1030"/>
      <c r="F206" s="1061"/>
      <c r="G206" s="1032">
        <v>1</v>
      </c>
      <c r="H206" s="1033">
        <f t="shared" si="15"/>
        <v>30</v>
      </c>
      <c r="I206" s="1035">
        <v>28</v>
      </c>
      <c r="J206" s="1035">
        <v>14</v>
      </c>
      <c r="K206" s="1035">
        <v>9</v>
      </c>
      <c r="L206" s="1035"/>
      <c r="M206" s="1035"/>
      <c r="N206" s="1035"/>
      <c r="O206" s="1035"/>
      <c r="P206" s="1035"/>
      <c r="Q206" s="1035"/>
      <c r="R206" s="1035">
        <v>3</v>
      </c>
      <c r="S206" s="1035"/>
      <c r="T206" s="1035"/>
    </row>
    <row r="207" spans="1:20" s="1039" customFormat="1" ht="15.75">
      <c r="A207" s="1059"/>
      <c r="B207" s="1028" t="s">
        <v>345</v>
      </c>
      <c r="C207" s="1030">
        <v>5</v>
      </c>
      <c r="D207" s="1030"/>
      <c r="E207" s="1030"/>
      <c r="F207" s="1061"/>
      <c r="G207" s="1032">
        <v>3.5</v>
      </c>
      <c r="H207" s="1033">
        <f t="shared" si="15"/>
        <v>105</v>
      </c>
      <c r="I207" s="1035">
        <v>32</v>
      </c>
      <c r="J207" s="1035">
        <v>24</v>
      </c>
      <c r="K207" s="1035"/>
      <c r="L207" s="1035">
        <v>8</v>
      </c>
      <c r="M207" s="1036">
        <f>H207-I207</f>
        <v>73</v>
      </c>
      <c r="N207" s="1035"/>
      <c r="O207" s="1035"/>
      <c r="P207" s="1035"/>
      <c r="Q207" s="1035"/>
      <c r="R207" s="1035"/>
      <c r="S207" s="1035">
        <v>4</v>
      </c>
      <c r="T207" s="1035"/>
    </row>
    <row r="208" spans="1:20" s="921" customFormat="1" ht="31.5">
      <c r="A208" s="1073" t="s">
        <v>217</v>
      </c>
      <c r="B208" s="1136" t="s">
        <v>218</v>
      </c>
      <c r="C208" s="1137"/>
      <c r="D208" s="1138"/>
      <c r="E208" s="1138"/>
      <c r="F208" s="1139"/>
      <c r="G208" s="1140">
        <v>7.5</v>
      </c>
      <c r="H208" s="1080">
        <f t="shared" si="15"/>
        <v>225</v>
      </c>
      <c r="I208" s="1137"/>
      <c r="J208" s="1138"/>
      <c r="K208" s="1138"/>
      <c r="L208" s="1138"/>
      <c r="M208" s="1141"/>
      <c r="N208" s="1142"/>
      <c r="O208" s="1143"/>
      <c r="P208" s="1143"/>
      <c r="Q208" s="1144"/>
      <c r="R208" s="1145"/>
      <c r="S208" s="1138"/>
      <c r="T208" s="1146"/>
    </row>
    <row r="209" spans="1:20" s="921" customFormat="1" ht="15.75">
      <c r="A209" s="1073" t="s">
        <v>219</v>
      </c>
      <c r="B209" s="1147" t="s">
        <v>33</v>
      </c>
      <c r="C209" s="1109"/>
      <c r="D209" s="924"/>
      <c r="E209" s="924"/>
      <c r="F209" s="1102"/>
      <c r="G209" s="1148">
        <v>2.5</v>
      </c>
      <c r="H209" s="1080">
        <f t="shared" si="15"/>
        <v>75</v>
      </c>
      <c r="I209" s="1109"/>
      <c r="J209" s="924"/>
      <c r="K209" s="924"/>
      <c r="L209" s="924"/>
      <c r="M209" s="1095"/>
      <c r="N209" s="1092"/>
      <c r="O209" s="924"/>
      <c r="P209" s="924"/>
      <c r="Q209" s="1095"/>
      <c r="R209" s="1092"/>
      <c r="S209" s="924"/>
      <c r="T209" s="1149"/>
    </row>
    <row r="210" spans="1:22" s="921" customFormat="1" ht="15.75">
      <c r="A210" s="1073" t="s">
        <v>220</v>
      </c>
      <c r="B210" s="1150" t="s">
        <v>34</v>
      </c>
      <c r="C210" s="1151">
        <v>2</v>
      </c>
      <c r="D210" s="1143"/>
      <c r="E210" s="1143"/>
      <c r="F210" s="1078"/>
      <c r="G210" s="1152">
        <v>5</v>
      </c>
      <c r="H210" s="1080">
        <f t="shared" si="15"/>
        <v>150</v>
      </c>
      <c r="I210" s="1153">
        <v>54</v>
      </c>
      <c r="J210" s="1154">
        <v>36</v>
      </c>
      <c r="K210" s="1154">
        <v>18</v>
      </c>
      <c r="L210" s="1154"/>
      <c r="M210" s="1155">
        <f>H210-I210</f>
        <v>96</v>
      </c>
      <c r="N210" s="1101"/>
      <c r="O210" s="928">
        <v>6</v>
      </c>
      <c r="P210" s="924"/>
      <c r="Q210" s="1095"/>
      <c r="R210" s="1142"/>
      <c r="S210" s="1143"/>
      <c r="T210" s="1156"/>
      <c r="V210" s="921">
        <v>1</v>
      </c>
    </row>
    <row r="211" spans="1:20" s="921" customFormat="1" ht="31.5">
      <c r="A211" s="1073" t="s">
        <v>221</v>
      </c>
      <c r="B211" s="1157" t="s">
        <v>222</v>
      </c>
      <c r="C211" s="1109"/>
      <c r="D211" s="924"/>
      <c r="E211" s="924"/>
      <c r="F211" s="1102"/>
      <c r="G211" s="1148">
        <v>8</v>
      </c>
      <c r="H211" s="1080">
        <f t="shared" si="15"/>
        <v>240</v>
      </c>
      <c r="I211" s="1109"/>
      <c r="J211" s="924"/>
      <c r="K211" s="924"/>
      <c r="L211" s="924"/>
      <c r="M211" s="1095"/>
      <c r="N211" s="1092"/>
      <c r="O211" s="924"/>
      <c r="P211" s="924"/>
      <c r="Q211" s="1095"/>
      <c r="R211" s="1092"/>
      <c r="S211" s="1143"/>
      <c r="T211" s="1156"/>
    </row>
    <row r="212" spans="1:20" s="921" customFormat="1" ht="15.75">
      <c r="A212" s="1073" t="s">
        <v>223</v>
      </c>
      <c r="B212" s="1158" t="s">
        <v>33</v>
      </c>
      <c r="C212" s="1092"/>
      <c r="D212" s="924"/>
      <c r="E212" s="924"/>
      <c r="F212" s="1102"/>
      <c r="G212" s="1148">
        <v>3</v>
      </c>
      <c r="H212" s="1080">
        <f t="shared" si="15"/>
        <v>90</v>
      </c>
      <c r="I212" s="1109"/>
      <c r="J212" s="924"/>
      <c r="K212" s="924"/>
      <c r="L212" s="924"/>
      <c r="M212" s="1095"/>
      <c r="N212" s="1092"/>
      <c r="O212" s="924"/>
      <c r="P212" s="924"/>
      <c r="Q212" s="1095"/>
      <c r="R212" s="1142"/>
      <c r="S212" s="1143"/>
      <c r="T212" s="1156"/>
    </row>
    <row r="213" spans="1:22" s="921" customFormat="1" ht="15.75">
      <c r="A213" s="1073" t="s">
        <v>224</v>
      </c>
      <c r="B213" s="1159" t="s">
        <v>34</v>
      </c>
      <c r="C213" s="1133">
        <v>3</v>
      </c>
      <c r="D213" s="1138"/>
      <c r="E213" s="1138"/>
      <c r="F213" s="1139"/>
      <c r="G213" s="1160">
        <v>5</v>
      </c>
      <c r="H213" s="1080">
        <f t="shared" si="15"/>
        <v>150</v>
      </c>
      <c r="I213" s="1161">
        <f>J213+K213</f>
        <v>54</v>
      </c>
      <c r="J213" s="1162">
        <v>36</v>
      </c>
      <c r="K213" s="1162">
        <v>18</v>
      </c>
      <c r="L213" s="1162"/>
      <c r="M213" s="1163">
        <f>H213-I213</f>
        <v>96</v>
      </c>
      <c r="N213" s="1101"/>
      <c r="O213" s="928"/>
      <c r="P213" s="928">
        <v>6</v>
      </c>
      <c r="Q213" s="1100">
        <v>6</v>
      </c>
      <c r="R213" s="1142"/>
      <c r="S213" s="1143"/>
      <c r="T213" s="1156"/>
      <c r="V213" s="921">
        <v>1</v>
      </c>
    </row>
    <row r="214" spans="1:20" s="921" customFormat="1" ht="31.5">
      <c r="A214" s="1073" t="s">
        <v>225</v>
      </c>
      <c r="B214" s="1164" t="s">
        <v>226</v>
      </c>
      <c r="C214" s="1109"/>
      <c r="D214" s="924"/>
      <c r="E214" s="924"/>
      <c r="F214" s="1102"/>
      <c r="G214" s="1107">
        <v>9</v>
      </c>
      <c r="H214" s="1080">
        <f t="shared" si="15"/>
        <v>270</v>
      </c>
      <c r="I214" s="1109"/>
      <c r="J214" s="924"/>
      <c r="K214" s="924"/>
      <c r="L214" s="924"/>
      <c r="M214" s="1095"/>
      <c r="N214" s="1092"/>
      <c r="O214" s="924"/>
      <c r="P214" s="924"/>
      <c r="Q214" s="1095"/>
      <c r="R214" s="1142"/>
      <c r="S214" s="1143"/>
      <c r="T214" s="1165"/>
    </row>
    <row r="215" spans="1:20" s="921" customFormat="1" ht="15.75" hidden="1">
      <c r="A215" s="1073"/>
      <c r="B215" s="1147"/>
      <c r="C215" s="1109"/>
      <c r="D215" s="924"/>
      <c r="E215" s="924"/>
      <c r="F215" s="1102"/>
      <c r="G215" s="1107"/>
      <c r="H215" s="1080"/>
      <c r="I215" s="1109"/>
      <c r="J215" s="924"/>
      <c r="K215" s="924"/>
      <c r="L215" s="924"/>
      <c r="M215" s="1095"/>
      <c r="N215" s="1092"/>
      <c r="O215" s="924"/>
      <c r="P215" s="924"/>
      <c r="Q215" s="1095"/>
      <c r="R215" s="1142"/>
      <c r="S215" s="1143"/>
      <c r="T215" s="1165"/>
    </row>
    <row r="216" spans="1:22" s="921" customFormat="1" ht="31.5">
      <c r="A216" s="1073" t="s">
        <v>227</v>
      </c>
      <c r="B216" s="1166" t="s">
        <v>352</v>
      </c>
      <c r="C216" s="1109"/>
      <c r="D216" s="924"/>
      <c r="E216" s="924"/>
      <c r="F216" s="1102"/>
      <c r="G216" s="1105">
        <v>2</v>
      </c>
      <c r="H216" s="1080">
        <f t="shared" si="15"/>
        <v>60</v>
      </c>
      <c r="I216" s="1103">
        <f>J216+K216</f>
        <v>36</v>
      </c>
      <c r="J216" s="928">
        <v>27</v>
      </c>
      <c r="K216" s="928">
        <v>9</v>
      </c>
      <c r="L216" s="928"/>
      <c r="M216" s="1100">
        <f>H216-I216</f>
        <v>24</v>
      </c>
      <c r="N216" s="1101"/>
      <c r="O216" s="928">
        <v>4</v>
      </c>
      <c r="P216" s="928"/>
      <c r="Q216" s="1100"/>
      <c r="R216" s="1167"/>
      <c r="S216" s="1143"/>
      <c r="T216" s="1165"/>
      <c r="V216" s="921">
        <v>1</v>
      </c>
    </row>
    <row r="217" spans="1:22" s="921" customFormat="1" ht="31.5">
      <c r="A217" s="1073" t="s">
        <v>229</v>
      </c>
      <c r="B217" s="1166" t="s">
        <v>352</v>
      </c>
      <c r="C217" s="1109"/>
      <c r="D217" s="924">
        <v>3</v>
      </c>
      <c r="E217" s="924"/>
      <c r="F217" s="1102"/>
      <c r="G217" s="1105">
        <v>2</v>
      </c>
      <c r="H217" s="1080">
        <f t="shared" si="15"/>
        <v>60</v>
      </c>
      <c r="I217" s="1103">
        <f>J217+K217</f>
        <v>36</v>
      </c>
      <c r="J217" s="928">
        <v>27</v>
      </c>
      <c r="K217" s="928">
        <v>9</v>
      </c>
      <c r="L217" s="928"/>
      <c r="M217" s="1100">
        <f>H217-I217</f>
        <v>24</v>
      </c>
      <c r="N217" s="1101"/>
      <c r="O217" s="928"/>
      <c r="P217" s="928">
        <v>4</v>
      </c>
      <c r="Q217" s="1100">
        <v>4</v>
      </c>
      <c r="R217" s="1167"/>
      <c r="S217" s="1143"/>
      <c r="T217" s="1165"/>
      <c r="V217" s="921">
        <v>1</v>
      </c>
    </row>
    <row r="218" spans="1:22" s="921" customFormat="1" ht="31.5">
      <c r="A218" s="1073" t="s">
        <v>230</v>
      </c>
      <c r="B218" s="1166" t="s">
        <v>352</v>
      </c>
      <c r="C218" s="1109">
        <v>4</v>
      </c>
      <c r="D218" s="924"/>
      <c r="E218" s="924"/>
      <c r="F218" s="1102"/>
      <c r="G218" s="1105">
        <v>5</v>
      </c>
      <c r="H218" s="1080">
        <f aca="true" t="shared" si="16" ref="H218:H229">G218*30</f>
        <v>150</v>
      </c>
      <c r="I218" s="1103">
        <f>J218+K218+L218</f>
        <v>60</v>
      </c>
      <c r="J218" s="928">
        <v>30</v>
      </c>
      <c r="K218" s="928">
        <v>15</v>
      </c>
      <c r="L218" s="928">
        <v>15</v>
      </c>
      <c r="M218" s="1100">
        <f>H218-I218</f>
        <v>90</v>
      </c>
      <c r="N218" s="1101"/>
      <c r="O218" s="928"/>
      <c r="P218" s="928"/>
      <c r="Q218" s="1100"/>
      <c r="R218" s="1167">
        <v>4</v>
      </c>
      <c r="S218" s="1143"/>
      <c r="T218" s="1165"/>
      <c r="V218" s="921">
        <v>2</v>
      </c>
    </row>
    <row r="219" spans="1:20" s="1039" customFormat="1" ht="31.5">
      <c r="A219" s="1027"/>
      <c r="B219" s="1068" t="s">
        <v>353</v>
      </c>
      <c r="C219" s="1063">
        <v>4</v>
      </c>
      <c r="D219" s="1030"/>
      <c r="E219" s="1030"/>
      <c r="F219" s="1031"/>
      <c r="G219" s="1032">
        <v>5</v>
      </c>
      <c r="H219" s="1033">
        <f t="shared" si="16"/>
        <v>150</v>
      </c>
      <c r="I219" s="1034">
        <v>28</v>
      </c>
      <c r="J219" s="1035">
        <v>14</v>
      </c>
      <c r="K219" s="1035">
        <v>8</v>
      </c>
      <c r="L219" s="1035">
        <v>6</v>
      </c>
      <c r="M219" s="1036">
        <f>H219-I219</f>
        <v>122</v>
      </c>
      <c r="N219" s="1037"/>
      <c r="O219" s="1035"/>
      <c r="P219" s="1035"/>
      <c r="Q219" s="1036"/>
      <c r="R219" s="1069">
        <v>2</v>
      </c>
      <c r="S219" s="1065"/>
      <c r="T219" s="1066"/>
    </row>
    <row r="220" spans="1:20" s="921" customFormat="1" ht="31.5">
      <c r="A220" s="1073" t="s">
        <v>232</v>
      </c>
      <c r="B220" s="1164" t="s">
        <v>233</v>
      </c>
      <c r="C220" s="1109"/>
      <c r="D220" s="924"/>
      <c r="E220" s="924"/>
      <c r="F220" s="1102"/>
      <c r="G220" s="1107">
        <f>G221+G222+G223+G224</f>
        <v>8.5</v>
      </c>
      <c r="H220" s="1080">
        <f t="shared" si="16"/>
        <v>255</v>
      </c>
      <c r="I220" s="1109"/>
      <c r="J220" s="924"/>
      <c r="K220" s="924"/>
      <c r="L220" s="924"/>
      <c r="M220" s="1095"/>
      <c r="N220" s="1092"/>
      <c r="O220" s="924"/>
      <c r="P220" s="924"/>
      <c r="Q220" s="1095"/>
      <c r="R220" s="1142"/>
      <c r="S220" s="1143"/>
      <c r="T220" s="1156"/>
    </row>
    <row r="221" spans="1:20" s="921" customFormat="1" ht="15.75">
      <c r="A221" s="1073" t="s">
        <v>234</v>
      </c>
      <c r="B221" s="1147" t="s">
        <v>33</v>
      </c>
      <c r="C221" s="1109"/>
      <c r="D221" s="924"/>
      <c r="E221" s="924"/>
      <c r="F221" s="1102"/>
      <c r="G221" s="1107">
        <v>2.5</v>
      </c>
      <c r="H221" s="1080">
        <f t="shared" si="16"/>
        <v>75</v>
      </c>
      <c r="I221" s="1109"/>
      <c r="J221" s="924"/>
      <c r="K221" s="924"/>
      <c r="L221" s="924"/>
      <c r="M221" s="1095"/>
      <c r="N221" s="1092"/>
      <c r="O221" s="924"/>
      <c r="P221" s="924"/>
      <c r="Q221" s="1095"/>
      <c r="R221" s="1142"/>
      <c r="S221" s="1143"/>
      <c r="T221" s="1156"/>
    </row>
    <row r="222" spans="1:22" s="921" customFormat="1" ht="15.75">
      <c r="A222" s="1073" t="s">
        <v>235</v>
      </c>
      <c r="B222" s="1166" t="s">
        <v>34</v>
      </c>
      <c r="C222" s="1109"/>
      <c r="D222" s="924"/>
      <c r="E222" s="924"/>
      <c r="F222" s="1102"/>
      <c r="G222" s="1105">
        <v>3</v>
      </c>
      <c r="H222" s="1080">
        <f t="shared" si="16"/>
        <v>90</v>
      </c>
      <c r="I222" s="1103">
        <f>K222+J222</f>
        <v>36</v>
      </c>
      <c r="J222" s="928">
        <v>27</v>
      </c>
      <c r="K222" s="928">
        <v>9</v>
      </c>
      <c r="L222" s="928"/>
      <c r="M222" s="1106">
        <f>H222-I222</f>
        <v>54</v>
      </c>
      <c r="N222" s="1101"/>
      <c r="O222" s="928">
        <v>4</v>
      </c>
      <c r="P222" s="928"/>
      <c r="Q222" s="1095"/>
      <c r="R222" s="1142"/>
      <c r="S222" s="1143"/>
      <c r="T222" s="1156"/>
      <c r="V222" s="921">
        <v>1</v>
      </c>
    </row>
    <row r="223" spans="1:22" s="921" customFormat="1" ht="15.75">
      <c r="A223" s="1073" t="s">
        <v>236</v>
      </c>
      <c r="B223" s="1166" t="s">
        <v>34</v>
      </c>
      <c r="C223" s="1109">
        <v>3</v>
      </c>
      <c r="D223" s="924"/>
      <c r="E223" s="924"/>
      <c r="F223" s="1102"/>
      <c r="G223" s="1105">
        <v>2</v>
      </c>
      <c r="H223" s="1080">
        <f t="shared" si="16"/>
        <v>60</v>
      </c>
      <c r="I223" s="1103">
        <v>27</v>
      </c>
      <c r="J223" s="928">
        <v>18</v>
      </c>
      <c r="K223" s="928"/>
      <c r="L223" s="928">
        <v>9</v>
      </c>
      <c r="M223" s="1106">
        <f>H223-I223</f>
        <v>33</v>
      </c>
      <c r="N223" s="1101"/>
      <c r="O223" s="928"/>
      <c r="P223" s="928">
        <v>3</v>
      </c>
      <c r="Q223" s="1100">
        <v>3</v>
      </c>
      <c r="R223" s="1142"/>
      <c r="S223" s="1143"/>
      <c r="T223" s="1156"/>
      <c r="V223" s="921">
        <v>1</v>
      </c>
    </row>
    <row r="224" spans="1:22" s="921" customFormat="1" ht="31.5">
      <c r="A224" s="1073" t="s">
        <v>237</v>
      </c>
      <c r="B224" s="1164" t="s">
        <v>249</v>
      </c>
      <c r="C224" s="1109"/>
      <c r="D224" s="924"/>
      <c r="E224" s="924"/>
      <c r="F224" s="1093">
        <v>3</v>
      </c>
      <c r="G224" s="1105">
        <v>1</v>
      </c>
      <c r="H224" s="1080">
        <f t="shared" si="16"/>
        <v>30</v>
      </c>
      <c r="I224" s="1103">
        <v>10</v>
      </c>
      <c r="J224" s="928"/>
      <c r="K224" s="928"/>
      <c r="L224" s="928">
        <v>10</v>
      </c>
      <c r="M224" s="1106">
        <f>H224-I224</f>
        <v>20</v>
      </c>
      <c r="N224" s="1101"/>
      <c r="O224" s="928"/>
      <c r="P224" s="928">
        <v>1</v>
      </c>
      <c r="Q224" s="1100">
        <v>1</v>
      </c>
      <c r="R224" s="1092"/>
      <c r="S224" s="924"/>
      <c r="T224" s="1112"/>
      <c r="V224" s="921">
        <v>1</v>
      </c>
    </row>
    <row r="225" spans="1:20" s="921" customFormat="1" ht="31.5">
      <c r="A225" s="1073" t="s">
        <v>238</v>
      </c>
      <c r="B225" s="1164" t="s">
        <v>239</v>
      </c>
      <c r="C225" s="1103"/>
      <c r="D225" s="928"/>
      <c r="E225" s="928"/>
      <c r="F225" s="1124"/>
      <c r="G225" s="1107">
        <f>G226+G227+G229</f>
        <v>10</v>
      </c>
      <c r="H225" s="1080">
        <f t="shared" si="16"/>
        <v>300</v>
      </c>
      <c r="I225" s="1103"/>
      <c r="J225" s="928"/>
      <c r="K225" s="928"/>
      <c r="L225" s="928"/>
      <c r="M225" s="1100"/>
      <c r="N225" s="1101"/>
      <c r="O225" s="949"/>
      <c r="P225" s="949"/>
      <c r="Q225" s="1168"/>
      <c r="R225" s="1169"/>
      <c r="S225" s="949"/>
      <c r="T225" s="1112"/>
    </row>
    <row r="226" spans="1:20" s="921" customFormat="1" ht="15.75">
      <c r="A226" s="1073" t="s">
        <v>240</v>
      </c>
      <c r="B226" s="1147" t="s">
        <v>33</v>
      </c>
      <c r="C226" s="1103"/>
      <c r="D226" s="928"/>
      <c r="E226" s="928"/>
      <c r="F226" s="1124"/>
      <c r="G226" s="1107">
        <v>3</v>
      </c>
      <c r="H226" s="1080">
        <f t="shared" si="16"/>
        <v>90</v>
      </c>
      <c r="I226" s="1103"/>
      <c r="J226" s="928"/>
      <c r="K226" s="928"/>
      <c r="L226" s="928"/>
      <c r="M226" s="1100"/>
      <c r="N226" s="1101"/>
      <c r="O226" s="949"/>
      <c r="P226" s="949"/>
      <c r="Q226" s="1168"/>
      <c r="R226" s="1169"/>
      <c r="S226" s="949"/>
      <c r="T226" s="1112"/>
    </row>
    <row r="227" spans="1:22" s="921" customFormat="1" ht="16.5" customHeight="1">
      <c r="A227" s="1073" t="s">
        <v>241</v>
      </c>
      <c r="B227" s="1166" t="s">
        <v>344</v>
      </c>
      <c r="C227" s="1109">
        <v>4</v>
      </c>
      <c r="D227" s="928"/>
      <c r="E227" s="928"/>
      <c r="F227" s="1124"/>
      <c r="G227" s="1105">
        <v>6</v>
      </c>
      <c r="H227" s="1080">
        <f t="shared" si="16"/>
        <v>180</v>
      </c>
      <c r="I227" s="1103">
        <f>J227+K227+L227</f>
        <v>75</v>
      </c>
      <c r="J227" s="928">
        <v>45</v>
      </c>
      <c r="K227" s="928">
        <v>15</v>
      </c>
      <c r="L227" s="928">
        <v>15</v>
      </c>
      <c r="M227" s="1100">
        <f>H227-I227</f>
        <v>105</v>
      </c>
      <c r="N227" s="1101"/>
      <c r="O227" s="928"/>
      <c r="P227" s="928"/>
      <c r="Q227" s="1100"/>
      <c r="R227" s="1101">
        <v>5</v>
      </c>
      <c r="S227" s="928"/>
      <c r="T227" s="1149"/>
      <c r="V227" s="921">
        <v>2</v>
      </c>
    </row>
    <row r="228" spans="1:20" s="1039" customFormat="1" ht="16.5" customHeight="1">
      <c r="A228" s="1331"/>
      <c r="B228" s="1332" t="s">
        <v>345</v>
      </c>
      <c r="C228" s="1333">
        <v>4</v>
      </c>
      <c r="D228" s="1329"/>
      <c r="E228" s="1329"/>
      <c r="F228" s="1334"/>
      <c r="G228" s="1335">
        <v>6</v>
      </c>
      <c r="H228" s="1033">
        <f t="shared" si="16"/>
        <v>180</v>
      </c>
      <c r="I228" s="1034">
        <f>J228+K228+L228</f>
        <v>42</v>
      </c>
      <c r="J228" s="1329">
        <v>28</v>
      </c>
      <c r="K228" s="1329">
        <v>8</v>
      </c>
      <c r="L228" s="1329">
        <v>6</v>
      </c>
      <c r="M228" s="1036">
        <f>H228-I228</f>
        <v>138</v>
      </c>
      <c r="N228" s="1336"/>
      <c r="O228" s="1329"/>
      <c r="P228" s="1329"/>
      <c r="Q228" s="1330"/>
      <c r="R228" s="1336">
        <v>3</v>
      </c>
      <c r="S228" s="1329"/>
      <c r="T228" s="1337"/>
    </row>
    <row r="229" spans="1:22" s="921" customFormat="1" ht="16.5" customHeight="1" thickBot="1">
      <c r="A229" s="1170" t="s">
        <v>242</v>
      </c>
      <c r="B229" s="1176" t="s">
        <v>243</v>
      </c>
      <c r="C229" s="1130"/>
      <c r="D229" s="966"/>
      <c r="E229" s="966"/>
      <c r="F229" s="1177">
        <v>5</v>
      </c>
      <c r="G229" s="1173">
        <v>1</v>
      </c>
      <c r="H229" s="1080">
        <f t="shared" si="16"/>
        <v>30</v>
      </c>
      <c r="I229" s="1130">
        <v>10</v>
      </c>
      <c r="J229" s="966"/>
      <c r="K229" s="966"/>
      <c r="L229" s="966">
        <v>10</v>
      </c>
      <c r="M229" s="1131">
        <f>H229-I229</f>
        <v>20</v>
      </c>
      <c r="N229" s="1178"/>
      <c r="O229" s="1179"/>
      <c r="P229" s="1179"/>
      <c r="Q229" s="1180"/>
      <c r="R229" s="1174"/>
      <c r="S229" s="966">
        <v>1</v>
      </c>
      <c r="T229" s="1175"/>
      <c r="V229" s="921">
        <v>2</v>
      </c>
    </row>
    <row r="230" spans="1:20" s="921" customFormat="1" ht="16.5" customHeight="1" thickBot="1">
      <c r="A230" s="2252" t="s">
        <v>252</v>
      </c>
      <c r="B230" s="2253"/>
      <c r="C230" s="2253"/>
      <c r="D230" s="2253"/>
      <c r="E230" s="2253"/>
      <c r="F230" s="2253"/>
      <c r="G230" s="1181">
        <f>G154+G160+G165+G169+G173+G180+G181+G188+G195+G199+G203+G208+G211+G214+G220+G225</f>
        <v>95.5</v>
      </c>
      <c r="H230" s="1181">
        <f>H154+H160+H165+H169+H173+H180+H181+H188+H195+H199+H203+H208+H211+H214+H220+H225</f>
        <v>2865</v>
      </c>
      <c r="I230" s="1181"/>
      <c r="J230" s="1181"/>
      <c r="K230" s="1181"/>
      <c r="L230" s="1181"/>
      <c r="M230" s="1181"/>
      <c r="N230" s="1182"/>
      <c r="O230" s="1183"/>
      <c r="P230" s="1184"/>
      <c r="Q230" s="1185"/>
      <c r="R230" s="1183"/>
      <c r="S230" s="1183"/>
      <c r="T230" s="1186"/>
    </row>
    <row r="231" spans="1:20" s="921" customFormat="1" ht="16.5" customHeight="1" thickBot="1">
      <c r="A231" s="2320" t="s">
        <v>244</v>
      </c>
      <c r="B231" s="2321"/>
      <c r="C231" s="2321"/>
      <c r="D231" s="2321"/>
      <c r="E231" s="2321"/>
      <c r="F231" s="2321"/>
      <c r="G231" s="1187">
        <f>G155+G166+G170+G182+G189+G196+G200+G209+G212+G221+G226</f>
        <v>19.5</v>
      </c>
      <c r="H231" s="1187">
        <f>H155+H166+H170+H182+H189+H196+H200+H209+H212+H221+H226</f>
        <v>585</v>
      </c>
      <c r="I231" s="1187">
        <f>I166+I170+I174+I182+I189+I196+I209+I212+I221+I226+I200</f>
        <v>0</v>
      </c>
      <c r="J231" s="1187">
        <f>J166+J170+J174+J182+J189+J196+J209+J212+J221+J226+J200</f>
        <v>0</v>
      </c>
      <c r="K231" s="1187">
        <f>K166+K170+K174+K182+K189+K196+K209+K212+K221+K226+K200</f>
        <v>0</v>
      </c>
      <c r="L231" s="1187">
        <f>L166+L170+L174+L182+L189+L196+L209+L212+L221+L226+L200</f>
        <v>0</v>
      </c>
      <c r="M231" s="1187">
        <f>M166+M170+M174+M182+M189+M196+M209+M212+M221+M226+M200</f>
        <v>0</v>
      </c>
      <c r="N231" s="1188"/>
      <c r="O231" s="955"/>
      <c r="P231" s="1171"/>
      <c r="Q231" s="1189"/>
      <c r="R231" s="955"/>
      <c r="S231" s="955"/>
      <c r="T231" s="1175"/>
    </row>
    <row r="232" spans="1:24" ht="16.5" customHeight="1" thickBot="1">
      <c r="A232" s="1985" t="s">
        <v>253</v>
      </c>
      <c r="B232" s="1986"/>
      <c r="C232" s="1986"/>
      <c r="D232" s="1986"/>
      <c r="E232" s="1986"/>
      <c r="F232" s="1986"/>
      <c r="G232" s="1269">
        <f>G156+G161+G162+G167+G171+G172+G176+G177+G180+G184+G185+G187+G190+G197+G201+G204+G205+G210+G213+G216+G217+G218+G222+G223+G224+G227+G229</f>
        <v>77.5</v>
      </c>
      <c r="H232" s="230">
        <f>H156+H161+H162+H167+H171+H172+H176+H177+H180+H184+H185+H187+H190+H197+H201+H204+H205+H210+H213+H216+H217+H218+H222+H223+H224+H227+H229</f>
        <v>2325</v>
      </c>
      <c r="I232" s="230">
        <f>I156+I161+I162+I167+I171+I172+I176+I177+I180+I184+I185+I187+I190+I197+I201+I204+I205+I210+I213+I216+I217+I218+I222+I223+I224+I227+I229</f>
        <v>918</v>
      </c>
      <c r="J232" s="230">
        <f aca="true" t="shared" si="17" ref="J232:T232">J156+J161+J162+J167+J171+J172+J176+J177+J180+J184+J185+J187+J190+J197+J201+J204+J205+J210+J213+J216+J217+J218+J222+J223+J224+J227+J229</f>
        <v>559</v>
      </c>
      <c r="K232" s="230">
        <f t="shared" si="17"/>
        <v>217</v>
      </c>
      <c r="L232" s="230">
        <f t="shared" si="17"/>
        <v>142</v>
      </c>
      <c r="M232" s="230">
        <f t="shared" si="17"/>
        <v>1407</v>
      </c>
      <c r="N232" s="230">
        <f t="shared" si="17"/>
        <v>0</v>
      </c>
      <c r="O232" s="230">
        <f t="shared" si="17"/>
        <v>14</v>
      </c>
      <c r="P232" s="230">
        <f t="shared" si="17"/>
        <v>14</v>
      </c>
      <c r="Q232" s="230">
        <f t="shared" si="17"/>
        <v>14</v>
      </c>
      <c r="R232" s="230">
        <f>R156+R161+R162+R167+R171+R172+R176+R177+R180+R184+R185+R187+R190+R197+R201+R204+R205+R210+R213+R216+R217+R218+R222+R223+R224+R227+R229</f>
        <v>24</v>
      </c>
      <c r="S232" s="230">
        <f t="shared" si="17"/>
        <v>21</v>
      </c>
      <c r="T232" s="230">
        <f t="shared" si="17"/>
        <v>14</v>
      </c>
      <c r="V232" s="1190">
        <f>SUM(R154:R229)-R159-R163-R164-R168-R178-R179-R186-R191-R192-R193-R198-R202-R206-R207-R219-R228</f>
        <v>24</v>
      </c>
      <c r="W232" s="1190">
        <f>SUM(S154:S229)-S159-S163-S164-S168-S178-S179-S186-S191-S192-S193-S198-S202-S206-S207-S219-S228</f>
        <v>21</v>
      </c>
      <c r="X232" s="1190">
        <f>SUM(T154:T229)-T159-T163-T164-T168-T178-T179-T186-T191-T192-T193-T198-T202-T206-T207-T219-T228</f>
        <v>14</v>
      </c>
    </row>
    <row r="233" spans="1:20" ht="16.5" customHeight="1" thickBot="1">
      <c r="A233" s="1961" t="s">
        <v>263</v>
      </c>
      <c r="B233" s="1962"/>
      <c r="C233" s="1962"/>
      <c r="D233" s="1962"/>
      <c r="E233" s="1962"/>
      <c r="F233" s="1962"/>
      <c r="G233" s="1963"/>
      <c r="H233" s="1963"/>
      <c r="I233" s="1962"/>
      <c r="J233" s="1962"/>
      <c r="K233" s="1962"/>
      <c r="L233" s="1962"/>
      <c r="M233" s="1962"/>
      <c r="N233" s="1962"/>
      <c r="O233" s="1962"/>
      <c r="P233" s="1962"/>
      <c r="Q233" s="1962"/>
      <c r="R233" s="1962"/>
      <c r="S233" s="1962"/>
      <c r="T233" s="1964"/>
    </row>
    <row r="234" spans="1:20" ht="16.5" customHeight="1">
      <c r="A234" s="200"/>
      <c r="B234" s="310" t="s">
        <v>245</v>
      </c>
      <c r="C234" s="311"/>
      <c r="D234" s="311"/>
      <c r="E234" s="311"/>
      <c r="F234" s="312"/>
      <c r="G234" s="1289">
        <v>4</v>
      </c>
      <c r="H234" s="314">
        <f>G234*30</f>
        <v>120</v>
      </c>
      <c r="I234" s="285"/>
      <c r="J234" s="56"/>
      <c r="K234" s="56"/>
      <c r="L234" s="56"/>
      <c r="M234" s="284"/>
      <c r="N234" s="542"/>
      <c r="O234" s="543"/>
      <c r="P234" s="543"/>
      <c r="Q234" s="534"/>
      <c r="R234" s="544"/>
      <c r="S234" s="462"/>
      <c r="T234" s="534"/>
    </row>
    <row r="235" spans="1:20" ht="16.5" customHeight="1">
      <c r="A235" s="201"/>
      <c r="B235" s="315" t="s">
        <v>33</v>
      </c>
      <c r="C235" s="316"/>
      <c r="D235" s="317"/>
      <c r="E235" s="317"/>
      <c r="F235" s="318"/>
      <c r="G235" s="1290">
        <v>4</v>
      </c>
      <c r="H235" s="320">
        <f aca="true" t="shared" si="18" ref="H235:H240">G235*30</f>
        <v>120</v>
      </c>
      <c r="I235" s="120"/>
      <c r="J235" s="187"/>
      <c r="K235" s="187"/>
      <c r="L235" s="187"/>
      <c r="M235" s="117"/>
      <c r="N235" s="545"/>
      <c r="O235" s="390"/>
      <c r="P235" s="390"/>
      <c r="Q235" s="546"/>
      <c r="R235" s="547"/>
      <c r="S235" s="548"/>
      <c r="T235" s="546"/>
    </row>
    <row r="236" spans="1:20" ht="16.5" customHeight="1">
      <c r="A236" s="202"/>
      <c r="B236" s="321" t="s">
        <v>246</v>
      </c>
      <c r="C236" s="322"/>
      <c r="D236" s="16"/>
      <c r="E236" s="16"/>
      <c r="F236" s="323"/>
      <c r="G236" s="1291">
        <v>8</v>
      </c>
      <c r="H236" s="325">
        <f t="shared" si="18"/>
        <v>240</v>
      </c>
      <c r="I236" s="118"/>
      <c r="J236" s="7"/>
      <c r="K236" s="7"/>
      <c r="L236" s="7"/>
      <c r="M236" s="117"/>
      <c r="N236" s="545"/>
      <c r="O236" s="390"/>
      <c r="P236" s="390"/>
      <c r="Q236" s="546"/>
      <c r="R236" s="547"/>
      <c r="S236" s="548"/>
      <c r="T236" s="546"/>
    </row>
    <row r="237" spans="1:20" ht="16.5" customHeight="1">
      <c r="A237" s="202"/>
      <c r="B237" s="326" t="s">
        <v>33</v>
      </c>
      <c r="C237" s="322"/>
      <c r="D237" s="16"/>
      <c r="E237" s="16"/>
      <c r="F237" s="323"/>
      <c r="G237" s="1292">
        <v>8</v>
      </c>
      <c r="H237" s="325">
        <f t="shared" si="18"/>
        <v>240</v>
      </c>
      <c r="I237" s="118"/>
      <c r="J237" s="7"/>
      <c r="K237" s="7"/>
      <c r="L237" s="7"/>
      <c r="M237" s="117"/>
      <c r="N237" s="545"/>
      <c r="O237" s="390"/>
      <c r="P237" s="390"/>
      <c r="Q237" s="546"/>
      <c r="R237" s="547"/>
      <c r="S237" s="548"/>
      <c r="T237" s="546"/>
    </row>
    <row r="238" spans="1:20" ht="16.5" customHeight="1">
      <c r="A238" s="202"/>
      <c r="B238" s="321" t="s">
        <v>53</v>
      </c>
      <c r="C238" s="173"/>
      <c r="D238" s="7">
        <v>6</v>
      </c>
      <c r="E238" s="7"/>
      <c r="F238" s="175"/>
      <c r="G238" s="1293">
        <v>3.5</v>
      </c>
      <c r="H238" s="217">
        <f t="shared" si="18"/>
        <v>105</v>
      </c>
      <c r="I238" s="118">
        <v>30</v>
      </c>
      <c r="J238" s="7"/>
      <c r="K238" s="7"/>
      <c r="L238" s="7">
        <v>30</v>
      </c>
      <c r="M238" s="33">
        <v>60</v>
      </c>
      <c r="N238" s="545"/>
      <c r="O238" s="390"/>
      <c r="P238" s="390"/>
      <c r="Q238" s="546"/>
      <c r="R238" s="547"/>
      <c r="S238" s="548"/>
      <c r="T238" s="546"/>
    </row>
    <row r="239" spans="1:20" ht="16.5" customHeight="1" thickBot="1">
      <c r="A239" s="202"/>
      <c r="B239" s="328" t="s">
        <v>54</v>
      </c>
      <c r="C239" s="173"/>
      <c r="D239" s="14"/>
      <c r="E239" s="14"/>
      <c r="F239" s="160"/>
      <c r="G239" s="1294">
        <v>9.5</v>
      </c>
      <c r="H239" s="325">
        <f t="shared" si="18"/>
        <v>285</v>
      </c>
      <c r="I239" s="173"/>
      <c r="J239" s="14"/>
      <c r="K239" s="14"/>
      <c r="L239" s="14"/>
      <c r="M239" s="162"/>
      <c r="N239" s="545"/>
      <c r="O239" s="390"/>
      <c r="P239" s="390"/>
      <c r="Q239" s="546"/>
      <c r="R239" s="547"/>
      <c r="S239" s="548"/>
      <c r="T239" s="546"/>
    </row>
    <row r="240" spans="1:20" ht="16.5" customHeight="1" thickBot="1">
      <c r="A240" s="1949" t="s">
        <v>244</v>
      </c>
      <c r="B240" s="1950"/>
      <c r="C240" s="1950"/>
      <c r="D240" s="1950"/>
      <c r="E240" s="1950"/>
      <c r="F240" s="1950"/>
      <c r="G240" s="1295">
        <f>G235+G237</f>
        <v>12</v>
      </c>
      <c r="H240" s="325">
        <f t="shared" si="18"/>
        <v>360</v>
      </c>
      <c r="I240" s="330"/>
      <c r="J240" s="331"/>
      <c r="K240" s="331"/>
      <c r="L240" s="331"/>
      <c r="M240" s="332"/>
      <c r="N240" s="549"/>
      <c r="O240" s="550"/>
      <c r="P240" s="550"/>
      <c r="Q240" s="551"/>
      <c r="R240" s="552"/>
      <c r="S240" s="30"/>
      <c r="T240" s="551"/>
    </row>
    <row r="241" spans="1:20" ht="16.5" customHeight="1" thickBot="1">
      <c r="A241" s="1990" t="s">
        <v>247</v>
      </c>
      <c r="B241" s="1991"/>
      <c r="C241" s="1991"/>
      <c r="D241" s="1991"/>
      <c r="E241" s="1991"/>
      <c r="F241" s="1991"/>
      <c r="G241" s="1296">
        <f>G238+G239</f>
        <v>13</v>
      </c>
      <c r="H241" s="223">
        <f>H238+H239</f>
        <v>390</v>
      </c>
      <c r="I241" s="180">
        <f>I238</f>
        <v>30</v>
      </c>
      <c r="J241" s="181"/>
      <c r="K241" s="181"/>
      <c r="L241" s="181">
        <f>L238</f>
        <v>30</v>
      </c>
      <c r="M241" s="333">
        <f>M238</f>
        <v>60</v>
      </c>
      <c r="N241" s="553"/>
      <c r="O241" s="554"/>
      <c r="P241" s="554"/>
      <c r="Q241" s="555"/>
      <c r="R241" s="556"/>
      <c r="S241" s="557"/>
      <c r="T241" s="555"/>
    </row>
    <row r="242" spans="1:20" ht="16.5" customHeight="1" thickBot="1">
      <c r="A242" s="1955" t="s">
        <v>248</v>
      </c>
      <c r="B242" s="1956"/>
      <c r="C242" s="1956"/>
      <c r="D242" s="1956"/>
      <c r="E242" s="1956"/>
      <c r="F242" s="1956"/>
      <c r="G242" s="1297">
        <f>G234+G236+G238+G239</f>
        <v>25</v>
      </c>
      <c r="H242" s="219">
        <f>H240+H241</f>
        <v>750</v>
      </c>
      <c r="I242" s="220">
        <f>SUM(I240:I241)</f>
        <v>30</v>
      </c>
      <c r="J242" s="221">
        <f>SUM(J240:J241)</f>
        <v>0</v>
      </c>
      <c r="K242" s="221">
        <f>SUM(K240:K241)</f>
        <v>0</v>
      </c>
      <c r="L242" s="221">
        <f>SUM(L240:L241)</f>
        <v>30</v>
      </c>
      <c r="M242" s="222">
        <f>SUM(M240:M241)</f>
        <v>60</v>
      </c>
      <c r="N242" s="549"/>
      <c r="O242" s="550"/>
      <c r="P242" s="550"/>
      <c r="Q242" s="551"/>
      <c r="R242" s="552"/>
      <c r="S242" s="30"/>
      <c r="T242" s="551"/>
    </row>
    <row r="243" spans="1:20" ht="16.5" customHeight="1">
      <c r="A243" s="473"/>
      <c r="B243" s="473"/>
      <c r="C243" s="473"/>
      <c r="D243" s="473"/>
      <c r="E243" s="473"/>
      <c r="F243" s="473"/>
      <c r="G243" s="1298"/>
      <c r="H243" s="141"/>
      <c r="I243" s="141"/>
      <c r="J243" s="141"/>
      <c r="K243" s="141"/>
      <c r="L243" s="141"/>
      <c r="M243" s="141"/>
      <c r="N243" s="390"/>
      <c r="O243" s="390"/>
      <c r="P243" s="390"/>
      <c r="Q243" s="559"/>
      <c r="R243" s="548"/>
      <c r="S243" s="548"/>
      <c r="T243" s="559"/>
    </row>
    <row r="244" spans="1:20" ht="16.5" customHeight="1" thickBot="1">
      <c r="A244" s="1828" t="s">
        <v>100</v>
      </c>
      <c r="B244" s="1829"/>
      <c r="C244" s="1829"/>
      <c r="D244" s="1829"/>
      <c r="E244" s="1829"/>
      <c r="F244" s="1829"/>
      <c r="G244" s="1829"/>
      <c r="H244" s="1829"/>
      <c r="I244" s="1829"/>
      <c r="J244" s="1829"/>
      <c r="K244" s="1829"/>
      <c r="L244" s="1829"/>
      <c r="M244" s="1829"/>
      <c r="N244" s="1829"/>
      <c r="O244" s="1829"/>
      <c r="P244" s="1829"/>
      <c r="Q244" s="1829"/>
      <c r="R244" s="1829"/>
      <c r="S244" s="1829"/>
      <c r="T244" s="1829"/>
    </row>
    <row r="245" spans="1:20" ht="16.5" customHeight="1" thickBot="1">
      <c r="A245" s="552" t="s">
        <v>101</v>
      </c>
      <c r="B245" s="560" t="s">
        <v>47</v>
      </c>
      <c r="C245" s="331"/>
      <c r="D245" s="332"/>
      <c r="E245" s="561"/>
      <c r="F245" s="562"/>
      <c r="G245" s="1259">
        <v>1.5</v>
      </c>
      <c r="H245" s="563">
        <f>PRODUCT(G245,30)</f>
        <v>45</v>
      </c>
      <c r="I245" s="564"/>
      <c r="J245" s="433"/>
      <c r="K245" s="433"/>
      <c r="L245" s="433"/>
      <c r="M245" s="565"/>
      <c r="N245" s="566"/>
      <c r="O245" s="1951"/>
      <c r="P245" s="1952"/>
      <c r="Q245" s="567"/>
      <c r="R245" s="568"/>
      <c r="S245" s="563"/>
      <c r="T245" s="569"/>
    </row>
    <row r="246" spans="1:20" ht="16.5" customHeight="1" thickBot="1">
      <c r="A246" s="1822" t="s">
        <v>136</v>
      </c>
      <c r="B246" s="1929"/>
      <c r="C246" s="1929"/>
      <c r="D246" s="1929"/>
      <c r="E246" s="1929"/>
      <c r="F246" s="1930"/>
      <c r="G246" s="1299">
        <v>1.5</v>
      </c>
      <c r="H246" s="571">
        <f>PRODUCT(G246,30)</f>
        <v>45</v>
      </c>
      <c r="I246" s="572"/>
      <c r="J246" s="28"/>
      <c r="K246" s="28"/>
      <c r="L246" s="28"/>
      <c r="M246" s="573"/>
      <c r="N246" s="574"/>
      <c r="O246" s="1951"/>
      <c r="P246" s="1952"/>
      <c r="Q246" s="575"/>
      <c r="R246" s="568"/>
      <c r="S246" s="563"/>
      <c r="T246" s="569"/>
    </row>
    <row r="247" spans="1:20" ht="16.5" customHeight="1" thickBot="1">
      <c r="A247" s="1822"/>
      <c r="B247" s="1929"/>
      <c r="C247" s="1929"/>
      <c r="D247" s="1929"/>
      <c r="E247" s="1929"/>
      <c r="F247" s="1929"/>
      <c r="G247" s="1929"/>
      <c r="H247" s="1929"/>
      <c r="I247" s="1929"/>
      <c r="J247" s="1929"/>
      <c r="K247" s="1929"/>
      <c r="L247" s="1929"/>
      <c r="M247" s="1929"/>
      <c r="N247" s="1929"/>
      <c r="O247" s="1929"/>
      <c r="P247" s="1929"/>
      <c r="Q247" s="1929"/>
      <c r="R247" s="1929"/>
      <c r="S247" s="1929"/>
      <c r="T247" s="1930"/>
    </row>
    <row r="248" spans="1:20" ht="15.75" hidden="1">
      <c r="A248" s="1926" t="s">
        <v>272</v>
      </c>
      <c r="B248" s="1927"/>
      <c r="C248" s="1927"/>
      <c r="D248" s="1927"/>
      <c r="E248" s="1927"/>
      <c r="F248" s="1928"/>
      <c r="G248" s="1300">
        <f>G249+G250</f>
        <v>240</v>
      </c>
      <c r="H248" s="577">
        <f>H249+H250</f>
        <v>7065</v>
      </c>
      <c r="I248" s="578"/>
      <c r="J248" s="579"/>
      <c r="K248" s="579"/>
      <c r="L248" s="579"/>
      <c r="M248" s="580"/>
      <c r="N248" s="581"/>
      <c r="O248" s="1953"/>
      <c r="P248" s="1954"/>
      <c r="Q248" s="582"/>
      <c r="R248" s="583"/>
      <c r="S248" s="342"/>
      <c r="T248" s="582"/>
    </row>
    <row r="249" spans="1:20" ht="15.75" customHeight="1" hidden="1" thickBot="1">
      <c r="A249" s="1993" t="s">
        <v>132</v>
      </c>
      <c r="B249" s="1994" t="s">
        <v>132</v>
      </c>
      <c r="C249" s="1994" t="s">
        <v>132</v>
      </c>
      <c r="D249" s="1994" t="s">
        <v>132</v>
      </c>
      <c r="E249" s="1994" t="s">
        <v>132</v>
      </c>
      <c r="F249" s="1995" t="s">
        <v>132</v>
      </c>
      <c r="G249" s="1301">
        <f>G25+G69+G91+G240+G151</f>
        <v>96.5</v>
      </c>
      <c r="H249" s="585">
        <f>H25+H69+H91+H240+H151</f>
        <v>2790</v>
      </c>
      <c r="I249" s="338"/>
      <c r="J249" s="338"/>
      <c r="K249" s="338"/>
      <c r="L249" s="338"/>
      <c r="M249" s="586"/>
      <c r="N249" s="587"/>
      <c r="O249" s="1965"/>
      <c r="P249" s="1966"/>
      <c r="Q249" s="589"/>
      <c r="R249" s="588"/>
      <c r="S249" s="590"/>
      <c r="T249" s="591"/>
    </row>
    <row r="250" spans="1:24" ht="16.5" customHeight="1" hidden="1" thickBot="1">
      <c r="A250" s="1947" t="s">
        <v>133</v>
      </c>
      <c r="B250" s="1948" t="s">
        <v>133</v>
      </c>
      <c r="C250" s="1948" t="s">
        <v>133</v>
      </c>
      <c r="D250" s="1948" t="s">
        <v>133</v>
      </c>
      <c r="E250" s="1948" t="s">
        <v>133</v>
      </c>
      <c r="F250" s="2003" t="s">
        <v>133</v>
      </c>
      <c r="G250" s="1302">
        <f aca="true" t="shared" si="19" ref="G250:N250">G26+G70+G92+G241+G246+G152</f>
        <v>143.5</v>
      </c>
      <c r="H250" s="227">
        <f t="shared" si="19"/>
        <v>4275</v>
      </c>
      <c r="I250" s="227">
        <f t="shared" si="19"/>
        <v>1579</v>
      </c>
      <c r="J250" s="227">
        <f t="shared" si="19"/>
        <v>742</v>
      </c>
      <c r="K250" s="227">
        <f t="shared" si="19"/>
        <v>327</v>
      </c>
      <c r="L250" s="227">
        <f t="shared" si="19"/>
        <v>510</v>
      </c>
      <c r="M250" s="227">
        <f t="shared" si="19"/>
        <v>2351</v>
      </c>
      <c r="N250" s="226">
        <f t="shared" si="19"/>
        <v>29</v>
      </c>
      <c r="O250" s="2013">
        <f>O26+O70+O92+O152</f>
        <v>27</v>
      </c>
      <c r="P250" s="2014"/>
      <c r="Q250" s="228">
        <f>Q26+Q70+Q92+Q152+Q242+Q245</f>
        <v>28</v>
      </c>
      <c r="R250" s="228">
        <f>R26+R70+R92+R152</f>
        <v>23</v>
      </c>
      <c r="S250" s="595">
        <f>S26+S70+S92+S117+S134+S135+S138+S144+S148</f>
        <v>22.666666666666668</v>
      </c>
      <c r="T250" s="228">
        <f>T26+T70+T92+T152</f>
        <v>16</v>
      </c>
      <c r="W250" s="336" t="s">
        <v>338</v>
      </c>
      <c r="X250" s="864">
        <f>X14+X35+X75+Y110</f>
        <v>73.5</v>
      </c>
    </row>
    <row r="251" spans="1:24" ht="16.5" hidden="1" thickBot="1">
      <c r="A251" s="1981" t="s">
        <v>180</v>
      </c>
      <c r="B251" s="1982"/>
      <c r="C251" s="1982"/>
      <c r="D251" s="1982"/>
      <c r="E251" s="1982"/>
      <c r="F251" s="1982"/>
      <c r="G251" s="1982"/>
      <c r="H251" s="1982"/>
      <c r="I251" s="1982"/>
      <c r="J251" s="1982"/>
      <c r="K251" s="1982"/>
      <c r="L251" s="1982"/>
      <c r="M251" s="2007"/>
      <c r="N251" s="225">
        <f>N250</f>
        <v>29</v>
      </c>
      <c r="O251" s="2013">
        <f>O250</f>
        <v>27</v>
      </c>
      <c r="P251" s="2014"/>
      <c r="Q251" s="229">
        <f>Q250</f>
        <v>28</v>
      </c>
      <c r="R251" s="592">
        <f>R250</f>
        <v>23</v>
      </c>
      <c r="S251" s="596">
        <f>S250</f>
        <v>22.666666666666668</v>
      </c>
      <c r="T251" s="592">
        <f>T250</f>
        <v>16</v>
      </c>
      <c r="W251" s="336" t="s">
        <v>339</v>
      </c>
      <c r="X251" s="866">
        <f>X15+X36+X76+Y111+G241+G246</f>
        <v>70</v>
      </c>
    </row>
    <row r="252" spans="1:20" ht="15.75" hidden="1">
      <c r="A252" s="2008" t="s">
        <v>22</v>
      </c>
      <c r="B252" s="2009"/>
      <c r="C252" s="2009"/>
      <c r="D252" s="2009"/>
      <c r="E252" s="2009"/>
      <c r="F252" s="2009"/>
      <c r="G252" s="2009"/>
      <c r="H252" s="2009"/>
      <c r="I252" s="2009"/>
      <c r="J252" s="2009"/>
      <c r="K252" s="2009"/>
      <c r="L252" s="2009"/>
      <c r="M252" s="2010"/>
      <c r="N252" s="138">
        <f>'подсчет ОМТ'!AD253</f>
        <v>5</v>
      </c>
      <c r="O252" s="2005">
        <f>'подсчет ОМТ'!AE253</f>
        <v>3</v>
      </c>
      <c r="P252" s="2006"/>
      <c r="Q252" s="139">
        <f>'подсчет ОМТ'!AF253</f>
        <v>4</v>
      </c>
      <c r="R252" s="140">
        <f>'подсчет ОМТ'!AG253</f>
        <v>4</v>
      </c>
      <c r="S252" s="141">
        <f>'подсчет ОМТ'!AH253</f>
        <v>2</v>
      </c>
      <c r="T252" s="141">
        <f>'подсчет ОМТ'!AI253</f>
        <v>1</v>
      </c>
    </row>
    <row r="253" spans="1:20" ht="16.5" customHeight="1" hidden="1">
      <c r="A253" s="1973" t="s">
        <v>23</v>
      </c>
      <c r="B253" s="1974"/>
      <c r="C253" s="1974"/>
      <c r="D253" s="1974"/>
      <c r="E253" s="1974"/>
      <c r="F253" s="1974"/>
      <c r="G253" s="1974"/>
      <c r="H253" s="1974"/>
      <c r="I253" s="1974"/>
      <c r="J253" s="1974"/>
      <c r="K253" s="1974"/>
      <c r="L253" s="1974"/>
      <c r="M253" s="2004"/>
      <c r="N253" s="138">
        <f>'подсчет ОМТ'!AD254</f>
        <v>3</v>
      </c>
      <c r="O253" s="1975">
        <f>'подсчет ОМТ'!AE254</f>
        <v>4</v>
      </c>
      <c r="P253" s="1976"/>
      <c r="Q253" s="139">
        <f>'подсчет ОМТ'!AF254</f>
        <v>3</v>
      </c>
      <c r="R253" s="140">
        <f>'подсчет ОМТ'!AG254</f>
        <v>1</v>
      </c>
      <c r="S253" s="141">
        <f>'подсчет ОМТ'!AH254</f>
        <v>3</v>
      </c>
      <c r="T253" s="141">
        <f>'подсчет ОМТ'!AI254</f>
        <v>4</v>
      </c>
    </row>
    <row r="254" spans="1:20" ht="15.75" hidden="1">
      <c r="A254" s="1973" t="s">
        <v>40</v>
      </c>
      <c r="B254" s="1974"/>
      <c r="C254" s="1974"/>
      <c r="D254" s="1974"/>
      <c r="E254" s="1974"/>
      <c r="F254" s="1974"/>
      <c r="G254" s="1974"/>
      <c r="H254" s="1974"/>
      <c r="I254" s="1974"/>
      <c r="J254" s="1974"/>
      <c r="K254" s="1974"/>
      <c r="L254" s="1974"/>
      <c r="M254" s="1974"/>
      <c r="N254" s="104"/>
      <c r="O254" s="2002"/>
      <c r="P254" s="2002"/>
      <c r="Q254" s="270"/>
      <c r="R254" s="101"/>
      <c r="S254" s="8">
        <v>1</v>
      </c>
      <c r="T254" s="8"/>
    </row>
    <row r="255" spans="1:20" ht="16.5" hidden="1" thickBot="1">
      <c r="A255" s="1973" t="s">
        <v>41</v>
      </c>
      <c r="B255" s="1974"/>
      <c r="C255" s="1974"/>
      <c r="D255" s="1974"/>
      <c r="E255" s="1974"/>
      <c r="F255" s="1974"/>
      <c r="G255" s="1974"/>
      <c r="H255" s="1974"/>
      <c r="I255" s="1974"/>
      <c r="J255" s="1974"/>
      <c r="K255" s="1974"/>
      <c r="L255" s="1974"/>
      <c r="M255" s="1974"/>
      <c r="N255" s="142"/>
      <c r="O255" s="1970"/>
      <c r="P255" s="1971"/>
      <c r="Q255" s="143">
        <v>1</v>
      </c>
      <c r="R255" s="144">
        <v>1</v>
      </c>
      <c r="S255" s="71"/>
      <c r="T255" s="71">
        <v>1</v>
      </c>
    </row>
    <row r="256" spans="14:21" ht="18.75" customHeight="1" hidden="1" thickBot="1">
      <c r="N256" s="1972">
        <f>X250</f>
        <v>73.5</v>
      </c>
      <c r="O256" s="1968"/>
      <c r="P256" s="1968"/>
      <c r="Q256" s="1969"/>
      <c r="R256" s="1967">
        <f>X251</f>
        <v>70</v>
      </c>
      <c r="S256" s="1968"/>
      <c r="T256" s="1969"/>
      <c r="U256" s="593">
        <f>N256+R256</f>
        <v>143.5</v>
      </c>
    </row>
    <row r="257" spans="2:16" ht="15.75">
      <c r="B257" s="334"/>
      <c r="C257" s="334"/>
      <c r="D257" s="334"/>
      <c r="E257" s="334"/>
      <c r="F257" s="334"/>
      <c r="G257" s="1303"/>
      <c r="H257" s="334"/>
      <c r="I257" s="334"/>
      <c r="J257" s="334"/>
      <c r="O257" s="1977"/>
      <c r="P257" s="1977"/>
    </row>
    <row r="258" spans="1:20" ht="16.5" customHeight="1" thickBot="1">
      <c r="A258" s="1960"/>
      <c r="B258" s="1960"/>
      <c r="C258" s="1960"/>
      <c r="D258" s="1960"/>
      <c r="E258" s="1960"/>
      <c r="F258" s="1960"/>
      <c r="G258" s="1960"/>
      <c r="H258" s="1960"/>
      <c r="I258" s="1960"/>
      <c r="J258" s="1960"/>
      <c r="K258" s="1960"/>
      <c r="L258" s="1960"/>
      <c r="M258" s="1960"/>
      <c r="N258" s="1960"/>
      <c r="O258" s="1960"/>
      <c r="P258" s="1960"/>
      <c r="Q258" s="1960"/>
      <c r="R258" s="1960"/>
      <c r="S258" s="1960"/>
      <c r="T258" s="1960"/>
    </row>
    <row r="259" spans="1:37" ht="15.75">
      <c r="A259" s="1926" t="s">
        <v>271</v>
      </c>
      <c r="B259" s="1927"/>
      <c r="C259" s="1927"/>
      <c r="D259" s="1927"/>
      <c r="E259" s="1927"/>
      <c r="F259" s="1927"/>
      <c r="G259" s="1300">
        <f>G260+G261</f>
        <v>240</v>
      </c>
      <c r="H259" s="577">
        <f>H260+H261</f>
        <v>7095</v>
      </c>
      <c r="I259" s="578"/>
      <c r="J259" s="579"/>
      <c r="K259" s="579"/>
      <c r="L259" s="579"/>
      <c r="M259" s="580"/>
      <c r="N259" s="581"/>
      <c r="O259" s="1980"/>
      <c r="P259" s="1980"/>
      <c r="Q259" s="582"/>
      <c r="R259" s="583"/>
      <c r="S259" s="342"/>
      <c r="T259" s="582"/>
      <c r="AE259" s="1304"/>
      <c r="AF259" s="1304">
        <v>1</v>
      </c>
      <c r="AG259" s="1304">
        <v>2</v>
      </c>
      <c r="AH259" s="1304">
        <v>3</v>
      </c>
      <c r="AI259" s="1304">
        <v>4</v>
      </c>
      <c r="AJ259" s="1304">
        <v>5</v>
      </c>
      <c r="AK259" s="1304">
        <v>6</v>
      </c>
    </row>
    <row r="260" spans="1:37" ht="16.5" customHeight="1" thickBot="1">
      <c r="A260" s="1993" t="s">
        <v>132</v>
      </c>
      <c r="B260" s="1994" t="s">
        <v>132</v>
      </c>
      <c r="C260" s="1994" t="s">
        <v>132</v>
      </c>
      <c r="D260" s="1994" t="s">
        <v>132</v>
      </c>
      <c r="E260" s="1994" t="s">
        <v>132</v>
      </c>
      <c r="F260" s="1994" t="s">
        <v>132</v>
      </c>
      <c r="G260" s="1301">
        <f>G104+G25+G69+G231+G240</f>
        <v>92.5</v>
      </c>
      <c r="H260" s="585">
        <f>H104+H25+H69+H231+H240</f>
        <v>2670</v>
      </c>
      <c r="I260" s="338"/>
      <c r="J260" s="338"/>
      <c r="K260" s="338"/>
      <c r="L260" s="338"/>
      <c r="M260" s="586"/>
      <c r="N260" s="587"/>
      <c r="O260" s="1979"/>
      <c r="P260" s="1979"/>
      <c r="Q260" s="589"/>
      <c r="R260" s="588"/>
      <c r="S260" s="590"/>
      <c r="T260" s="591"/>
      <c r="W260" s="336" t="s">
        <v>338</v>
      </c>
      <c r="X260" s="864">
        <f>X14+X35+X95+X154</f>
        <v>72.5</v>
      </c>
      <c r="AE260" s="1304" t="s">
        <v>362</v>
      </c>
      <c r="AF260" s="1304">
        <f aca="true" t="shared" si="20" ref="AF260:AK260">AF14+AF34+AF97</f>
        <v>5</v>
      </c>
      <c r="AG260" s="1304">
        <f t="shared" si="20"/>
        <v>2</v>
      </c>
      <c r="AH260" s="1304">
        <f t="shared" si="20"/>
        <v>3</v>
      </c>
      <c r="AI260" s="1304">
        <f t="shared" si="20"/>
        <v>3</v>
      </c>
      <c r="AJ260" s="1304">
        <f t="shared" si="20"/>
        <v>3</v>
      </c>
      <c r="AK260" s="1304">
        <f t="shared" si="20"/>
        <v>2</v>
      </c>
    </row>
    <row r="261" spans="1:37" ht="16.5" customHeight="1" thickBot="1">
      <c r="A261" s="1947" t="s">
        <v>133</v>
      </c>
      <c r="B261" s="1948" t="s">
        <v>133</v>
      </c>
      <c r="C261" s="1948" t="s">
        <v>133</v>
      </c>
      <c r="D261" s="1948" t="s">
        <v>133</v>
      </c>
      <c r="E261" s="1948" t="s">
        <v>133</v>
      </c>
      <c r="F261" s="1948" t="s">
        <v>133</v>
      </c>
      <c r="G261" s="1302">
        <f aca="true" t="shared" si="21" ref="G261:M261">G105+G26+G70+G232+G241+G246</f>
        <v>147.5</v>
      </c>
      <c r="H261" s="227">
        <f t="shared" si="21"/>
        <v>4425</v>
      </c>
      <c r="I261" s="226">
        <f t="shared" si="21"/>
        <v>1672</v>
      </c>
      <c r="J261" s="227">
        <f t="shared" si="21"/>
        <v>955</v>
      </c>
      <c r="K261" s="227">
        <f t="shared" si="21"/>
        <v>355</v>
      </c>
      <c r="L261" s="227">
        <f t="shared" si="21"/>
        <v>362</v>
      </c>
      <c r="M261" s="227">
        <f t="shared" si="21"/>
        <v>2408</v>
      </c>
      <c r="N261" s="226">
        <f>N26+N70+N232+N241+N246+N105</f>
        <v>29</v>
      </c>
      <c r="O261" s="1978">
        <f>O26+O70+O232+O242+O246+O105</f>
        <v>28</v>
      </c>
      <c r="P261" s="1978"/>
      <c r="Q261" s="228">
        <f>Q26+Q70+Q105+Q232</f>
        <v>28</v>
      </c>
      <c r="R261" s="228">
        <f>R26+R70+R105+R232</f>
        <v>24</v>
      </c>
      <c r="S261" s="228">
        <f>S26+S70+S105+S232</f>
        <v>23</v>
      </c>
      <c r="T261" s="228">
        <f>T26+T70+T105+T232</f>
        <v>16</v>
      </c>
      <c r="W261" s="336" t="s">
        <v>339</v>
      </c>
      <c r="X261" s="864">
        <f>X15+X36+X160+G241+G246</f>
        <v>75</v>
      </c>
      <c r="AE261" s="1304" t="s">
        <v>363</v>
      </c>
      <c r="AF261" s="1304">
        <f>AF15+AF35+AF98</f>
        <v>3</v>
      </c>
      <c r="AG261" s="1304">
        <f>AG15+AG35+AG98</f>
        <v>1</v>
      </c>
      <c r="AH261" s="1304">
        <f>AH15+AH35+AH98</f>
        <v>5</v>
      </c>
      <c r="AI261" s="1304">
        <f>AI15+AI35+AI98</f>
        <v>4</v>
      </c>
      <c r="AJ261" s="1304">
        <f>AJ15+AJ35+AJ98</f>
        <v>2</v>
      </c>
      <c r="AK261" s="1338">
        <f>AK15+AK35+AK98+1</f>
        <v>3</v>
      </c>
    </row>
    <row r="262" spans="1:20" ht="16.5" thickBot="1">
      <c r="A262" s="1981" t="s">
        <v>180</v>
      </c>
      <c r="B262" s="1982"/>
      <c r="C262" s="1982"/>
      <c r="D262" s="1982"/>
      <c r="E262" s="1982"/>
      <c r="F262" s="1982"/>
      <c r="G262" s="1983"/>
      <c r="H262" s="1983"/>
      <c r="I262" s="1983"/>
      <c r="J262" s="1983"/>
      <c r="K262" s="1983"/>
      <c r="L262" s="1983"/>
      <c r="M262" s="1983"/>
      <c r="N262" s="225">
        <f>N261</f>
        <v>29</v>
      </c>
      <c r="O262" s="1978">
        <f>O261</f>
        <v>28</v>
      </c>
      <c r="P262" s="1978"/>
      <c r="Q262" s="241">
        <f>Q261</f>
        <v>28</v>
      </c>
      <c r="R262" s="241">
        <f>R261</f>
        <v>24</v>
      </c>
      <c r="S262" s="241">
        <f>S261</f>
        <v>23</v>
      </c>
      <c r="T262" s="241">
        <f>T261</f>
        <v>16</v>
      </c>
    </row>
    <row r="263" spans="1:20" ht="15.75">
      <c r="A263" s="2000" t="s">
        <v>22</v>
      </c>
      <c r="B263" s="2001"/>
      <c r="C263" s="2001"/>
      <c r="D263" s="2001"/>
      <c r="E263" s="2001"/>
      <c r="F263" s="2001"/>
      <c r="G263" s="2001"/>
      <c r="H263" s="2001"/>
      <c r="I263" s="2001"/>
      <c r="J263" s="2001"/>
      <c r="K263" s="2001"/>
      <c r="L263" s="2001"/>
      <c r="M263" s="2001"/>
      <c r="N263" s="138">
        <v>4</v>
      </c>
      <c r="O263" s="1808">
        <v>2</v>
      </c>
      <c r="P263" s="1809"/>
      <c r="Q263" s="139">
        <v>3</v>
      </c>
      <c r="R263" s="140">
        <v>3</v>
      </c>
      <c r="S263" s="141">
        <v>3</v>
      </c>
      <c r="T263" s="141">
        <v>2</v>
      </c>
    </row>
    <row r="264" spans="1:20" ht="15.75">
      <c r="A264" s="1973" t="s">
        <v>23</v>
      </c>
      <c r="B264" s="1974"/>
      <c r="C264" s="1974"/>
      <c r="D264" s="1974"/>
      <c r="E264" s="1974"/>
      <c r="F264" s="1974"/>
      <c r="G264" s="1974"/>
      <c r="H264" s="1974"/>
      <c r="I264" s="1974"/>
      <c r="J264" s="1974"/>
      <c r="K264" s="1974"/>
      <c r="L264" s="1974"/>
      <c r="M264" s="1974"/>
      <c r="N264" s="138">
        <v>4</v>
      </c>
      <c r="O264" s="1975">
        <v>2</v>
      </c>
      <c r="P264" s="1976"/>
      <c r="Q264" s="103">
        <v>4</v>
      </c>
      <c r="R264" s="101">
        <v>4</v>
      </c>
      <c r="S264" s="8">
        <v>2</v>
      </c>
      <c r="T264" s="8">
        <v>2</v>
      </c>
    </row>
    <row r="265" spans="1:20" ht="15.75">
      <c r="A265" s="1973" t="s">
        <v>40</v>
      </c>
      <c r="B265" s="1974"/>
      <c r="C265" s="1974"/>
      <c r="D265" s="1974"/>
      <c r="E265" s="1974"/>
      <c r="F265" s="1974"/>
      <c r="G265" s="1974"/>
      <c r="H265" s="1974"/>
      <c r="I265" s="1974"/>
      <c r="J265" s="1974"/>
      <c r="K265" s="1974"/>
      <c r="L265" s="1974"/>
      <c r="M265" s="1974"/>
      <c r="N265" s="104"/>
      <c r="O265" s="2011"/>
      <c r="P265" s="2012"/>
      <c r="Q265" s="279">
        <v>1</v>
      </c>
      <c r="R265" s="101"/>
      <c r="S265" s="8">
        <v>1</v>
      </c>
      <c r="T265" s="8">
        <v>1</v>
      </c>
    </row>
    <row r="266" spans="1:20" ht="16.5" thickBot="1">
      <c r="A266" s="1973" t="s">
        <v>41</v>
      </c>
      <c r="B266" s="1974"/>
      <c r="C266" s="1974"/>
      <c r="D266" s="1974"/>
      <c r="E266" s="1974"/>
      <c r="F266" s="1974"/>
      <c r="G266" s="1974"/>
      <c r="H266" s="1974"/>
      <c r="I266" s="1974"/>
      <c r="J266" s="1974"/>
      <c r="K266" s="1974"/>
      <c r="L266" s="1974"/>
      <c r="M266" s="1974"/>
      <c r="N266" s="142"/>
      <c r="O266" s="1970"/>
      <c r="P266" s="1971"/>
      <c r="Q266" s="143"/>
      <c r="R266" s="144"/>
      <c r="S266" s="71">
        <v>1</v>
      </c>
      <c r="T266" s="71"/>
    </row>
    <row r="267" spans="14:21" ht="21.75" customHeight="1" thickBot="1">
      <c r="N267" s="1972">
        <f>X260</f>
        <v>72.5</v>
      </c>
      <c r="O267" s="1968"/>
      <c r="P267" s="1968"/>
      <c r="Q267" s="1969"/>
      <c r="R267" s="1967">
        <f>X261</f>
        <v>75</v>
      </c>
      <c r="S267" s="1968"/>
      <c r="T267" s="1969"/>
      <c r="U267" s="593">
        <f>N267+R267</f>
        <v>147.5</v>
      </c>
    </row>
    <row r="268" spans="2:16" ht="15.75">
      <c r="B268" s="334"/>
      <c r="C268" s="334"/>
      <c r="D268" s="1998"/>
      <c r="E268" s="1998"/>
      <c r="F268" s="1998"/>
      <c r="G268" s="1303"/>
      <c r="H268" s="1998"/>
      <c r="I268" s="1998"/>
      <c r="J268" s="1998"/>
      <c r="O268" s="1960"/>
      <c r="P268" s="1960"/>
    </row>
    <row r="269" spans="15:16" ht="12.75">
      <c r="O269" s="1960"/>
      <c r="P269" s="1960"/>
    </row>
    <row r="270" spans="15:16" ht="12.75">
      <c r="O270" s="1960"/>
      <c r="P270" s="1960"/>
    </row>
    <row r="271" spans="2:10" ht="15.75">
      <c r="B271" s="334" t="s">
        <v>78</v>
      </c>
      <c r="D271" s="1996"/>
      <c r="E271" s="1996"/>
      <c r="F271" s="1996"/>
      <c r="H271" s="1998" t="s">
        <v>79</v>
      </c>
      <c r="I271" s="1999"/>
      <c r="J271" s="1999"/>
    </row>
    <row r="273" spans="2:10" ht="15.75">
      <c r="B273" s="334" t="s">
        <v>178</v>
      </c>
      <c r="D273" s="1996"/>
      <c r="E273" s="1996"/>
      <c r="F273" s="1996"/>
      <c r="H273" s="1997" t="s">
        <v>179</v>
      </c>
      <c r="I273" s="1997"/>
      <c r="J273" s="1997"/>
    </row>
    <row r="275" spans="2:10" ht="15.75">
      <c r="B275" s="334" t="s">
        <v>80</v>
      </c>
      <c r="D275" s="1996"/>
      <c r="E275" s="1996"/>
      <c r="F275" s="1996"/>
      <c r="G275" s="1997" t="s">
        <v>81</v>
      </c>
      <c r="H275" s="1997"/>
      <c r="I275" s="1997"/>
      <c r="J275" s="1997"/>
    </row>
  </sheetData>
  <sheetProtection/>
  <mergeCells count="210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L4:L7"/>
    <mergeCell ref="N4:Q4"/>
    <mergeCell ref="R4:T4"/>
    <mergeCell ref="E5:E7"/>
    <mergeCell ref="F5:F7"/>
    <mergeCell ref="O5:P5"/>
    <mergeCell ref="N6:T6"/>
    <mergeCell ref="O7:P7"/>
    <mergeCell ref="J4:J7"/>
    <mergeCell ref="K4:K7"/>
    <mergeCell ref="A9:T9"/>
    <mergeCell ref="A10:T10"/>
    <mergeCell ref="O11:P11"/>
    <mergeCell ref="O12:P12"/>
    <mergeCell ref="O13:P13"/>
    <mergeCell ref="O14:P14"/>
    <mergeCell ref="O19:P19"/>
    <mergeCell ref="O20:P20"/>
    <mergeCell ref="C4:C7"/>
    <mergeCell ref="D4:D7"/>
    <mergeCell ref="E4:F4"/>
    <mergeCell ref="I4:I7"/>
    <mergeCell ref="O15:P15"/>
    <mergeCell ref="O16:P16"/>
    <mergeCell ref="E8:F8"/>
    <mergeCell ref="O8:P8"/>
    <mergeCell ref="O39:P39"/>
    <mergeCell ref="O40:P40"/>
    <mergeCell ref="O17:P17"/>
    <mergeCell ref="O18:P18"/>
    <mergeCell ref="A32:T32"/>
    <mergeCell ref="O33:P33"/>
    <mergeCell ref="O34:P34"/>
    <mergeCell ref="O35:P35"/>
    <mergeCell ref="A25:F25"/>
    <mergeCell ref="O25:P25"/>
    <mergeCell ref="A30:C31"/>
    <mergeCell ref="O31:P31"/>
    <mergeCell ref="O21:P21"/>
    <mergeCell ref="O22:P22"/>
    <mergeCell ref="A24:F24"/>
    <mergeCell ref="O24:P24"/>
    <mergeCell ref="A26:F26"/>
    <mergeCell ref="O26:P26"/>
    <mergeCell ref="A27:B27"/>
    <mergeCell ref="O27:P27"/>
    <mergeCell ref="O59:P59"/>
    <mergeCell ref="O60:P60"/>
    <mergeCell ref="O47:P47"/>
    <mergeCell ref="O48:P48"/>
    <mergeCell ref="O49:P49"/>
    <mergeCell ref="O52:P52"/>
    <mergeCell ref="O53:P53"/>
    <mergeCell ref="O54:P54"/>
    <mergeCell ref="O55:P55"/>
    <mergeCell ref="O56:P56"/>
    <mergeCell ref="A69:F69"/>
    <mergeCell ref="O69:P69"/>
    <mergeCell ref="O57:P57"/>
    <mergeCell ref="O58:P58"/>
    <mergeCell ref="O41:P41"/>
    <mergeCell ref="O42:P42"/>
    <mergeCell ref="O43:P43"/>
    <mergeCell ref="O44:P44"/>
    <mergeCell ref="O45:P45"/>
    <mergeCell ref="O46:P46"/>
    <mergeCell ref="O61:P61"/>
    <mergeCell ref="O65:P65"/>
    <mergeCell ref="O66:P66"/>
    <mergeCell ref="O67:P67"/>
    <mergeCell ref="A68:F68"/>
    <mergeCell ref="O68:P68"/>
    <mergeCell ref="O83:P83"/>
    <mergeCell ref="O84:P84"/>
    <mergeCell ref="O81:P81"/>
    <mergeCell ref="O82:P82"/>
    <mergeCell ref="A71:T71"/>
    <mergeCell ref="A72:T72"/>
    <mergeCell ref="A70:F70"/>
    <mergeCell ref="O70:P70"/>
    <mergeCell ref="O77:P77"/>
    <mergeCell ref="O78:P78"/>
    <mergeCell ref="O85:P85"/>
    <mergeCell ref="O86:P86"/>
    <mergeCell ref="A73:T73"/>
    <mergeCell ref="A74:T74"/>
    <mergeCell ref="O75:P75"/>
    <mergeCell ref="O76:P76"/>
    <mergeCell ref="A105:F105"/>
    <mergeCell ref="A106:T106"/>
    <mergeCell ref="O109:P109"/>
    <mergeCell ref="O110:P110"/>
    <mergeCell ref="A93:T93"/>
    <mergeCell ref="A94:T94"/>
    <mergeCell ref="O108:P108"/>
    <mergeCell ref="A103:F103"/>
    <mergeCell ref="A104:F104"/>
    <mergeCell ref="O87:P87"/>
    <mergeCell ref="O88:P88"/>
    <mergeCell ref="O89:P89"/>
    <mergeCell ref="A90:F90"/>
    <mergeCell ref="O111:P111"/>
    <mergeCell ref="O133:P133"/>
    <mergeCell ref="A91:F91"/>
    <mergeCell ref="A92:F92"/>
    <mergeCell ref="O125:P125"/>
    <mergeCell ref="O126:P126"/>
    <mergeCell ref="O119:P119"/>
    <mergeCell ref="O120:P120"/>
    <mergeCell ref="A107:T107"/>
    <mergeCell ref="O121:P121"/>
    <mergeCell ref="O122:P122"/>
    <mergeCell ref="O123:P123"/>
    <mergeCell ref="O114:P114"/>
    <mergeCell ref="O124:P124"/>
    <mergeCell ref="O115:P115"/>
    <mergeCell ref="O116:P116"/>
    <mergeCell ref="O117:P117"/>
    <mergeCell ref="O118:P118"/>
    <mergeCell ref="A151:F151"/>
    <mergeCell ref="O151:P151"/>
    <mergeCell ref="O134:P134"/>
    <mergeCell ref="O138:P138"/>
    <mergeCell ref="O140:P140"/>
    <mergeCell ref="A142:T142"/>
    <mergeCell ref="A146:T146"/>
    <mergeCell ref="O147:P147"/>
    <mergeCell ref="O148:P148"/>
    <mergeCell ref="O149:P149"/>
    <mergeCell ref="A233:T233"/>
    <mergeCell ref="O152:P152"/>
    <mergeCell ref="A153:T153"/>
    <mergeCell ref="A230:F230"/>
    <mergeCell ref="A231:F231"/>
    <mergeCell ref="A240:F240"/>
    <mergeCell ref="O245:P245"/>
    <mergeCell ref="A150:F150"/>
    <mergeCell ref="O150:P150"/>
    <mergeCell ref="O127:P127"/>
    <mergeCell ref="O128:P128"/>
    <mergeCell ref="O129:P129"/>
    <mergeCell ref="O130:P130"/>
    <mergeCell ref="O131:P131"/>
    <mergeCell ref="A152:F152"/>
    <mergeCell ref="A232:F232"/>
    <mergeCell ref="A252:M252"/>
    <mergeCell ref="O252:P252"/>
    <mergeCell ref="A246:F246"/>
    <mergeCell ref="O246:P246"/>
    <mergeCell ref="A247:T247"/>
    <mergeCell ref="A248:F248"/>
    <mergeCell ref="A251:M251"/>
    <mergeCell ref="O251:P251"/>
    <mergeCell ref="A250:F250"/>
    <mergeCell ref="O250:P250"/>
    <mergeCell ref="A253:M253"/>
    <mergeCell ref="O253:P253"/>
    <mergeCell ref="A254:M254"/>
    <mergeCell ref="O254:P254"/>
    <mergeCell ref="A241:F241"/>
    <mergeCell ref="A242:F242"/>
    <mergeCell ref="O248:P248"/>
    <mergeCell ref="A249:F249"/>
    <mergeCell ref="O249:P249"/>
    <mergeCell ref="A244:T244"/>
    <mergeCell ref="A264:M264"/>
    <mergeCell ref="O265:P265"/>
    <mergeCell ref="A259:F259"/>
    <mergeCell ref="O259:P259"/>
    <mergeCell ref="A255:M255"/>
    <mergeCell ref="O255:P255"/>
    <mergeCell ref="A263:M263"/>
    <mergeCell ref="O263:P263"/>
    <mergeCell ref="N256:Q256"/>
    <mergeCell ref="A266:M266"/>
    <mergeCell ref="O266:P266"/>
    <mergeCell ref="N267:Q267"/>
    <mergeCell ref="D273:F273"/>
    <mergeCell ref="H271:J271"/>
    <mergeCell ref="D268:F268"/>
    <mergeCell ref="R256:T256"/>
    <mergeCell ref="O257:P257"/>
    <mergeCell ref="A258:T258"/>
    <mergeCell ref="R267:T267"/>
    <mergeCell ref="A262:M262"/>
    <mergeCell ref="O262:P262"/>
    <mergeCell ref="A260:F260"/>
    <mergeCell ref="O260:P260"/>
    <mergeCell ref="A261:F261"/>
    <mergeCell ref="O261:P261"/>
    <mergeCell ref="D275:F275"/>
    <mergeCell ref="G275:J275"/>
    <mergeCell ref="O264:P264"/>
    <mergeCell ref="A265:M265"/>
    <mergeCell ref="O268:P268"/>
    <mergeCell ref="O269:P269"/>
    <mergeCell ref="H273:J273"/>
    <mergeCell ref="H268:J268"/>
    <mergeCell ref="O270:P270"/>
    <mergeCell ref="D271:F271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4"/>
  <sheetViews>
    <sheetView view="pageBreakPreview" zoomScale="85" zoomScaleNormal="89" zoomScaleSheetLayoutView="85" zoomScalePageLayoutView="0" workbookViewId="0" topLeftCell="B220">
      <selection activeCell="J231" sqref="J231"/>
    </sheetView>
  </sheetViews>
  <sheetFormatPr defaultColWidth="9.00390625" defaultRowHeight="12.75"/>
  <cols>
    <col min="1" max="3" width="9.125" style="336" customWidth="1"/>
    <col min="4" max="4" width="11.875" style="336" customWidth="1"/>
    <col min="5" max="5" width="41.375" style="336" customWidth="1"/>
    <col min="6" max="6" width="8.375" style="336" customWidth="1"/>
    <col min="7" max="7" width="10.375" style="336" customWidth="1"/>
    <col min="8" max="8" width="6.375" style="336" customWidth="1"/>
    <col min="9" max="9" width="6.25390625" style="336" customWidth="1"/>
    <col min="10" max="10" width="10.875" style="336" customWidth="1"/>
    <col min="11" max="11" width="8.00390625" style="336" customWidth="1"/>
    <col min="12" max="12" width="9.375" style="336" customWidth="1"/>
    <col min="13" max="13" width="9.25390625" style="336" customWidth="1"/>
    <col min="14" max="14" width="10.75390625" style="336" customWidth="1"/>
    <col min="15" max="15" width="8.375" style="336" customWidth="1"/>
    <col min="16" max="17" width="8.25390625" style="336" customWidth="1"/>
    <col min="18" max="18" width="9.375" style="336" customWidth="1"/>
    <col min="19" max="19" width="2.625" style="336" hidden="1" customWidth="1"/>
    <col min="20" max="21" width="9.125" style="336" customWidth="1"/>
    <col min="22" max="22" width="9.25390625" style="336" customWidth="1"/>
    <col min="23" max="23" width="9.125" style="336" customWidth="1"/>
    <col min="24" max="24" width="0" style="336" hidden="1" customWidth="1"/>
    <col min="25" max="16384" width="9.125" style="336" customWidth="1"/>
  </cols>
  <sheetData>
    <row r="1" spans="4:27" ht="15.75" customHeight="1" thickBot="1">
      <c r="D1" s="1902" t="s">
        <v>328</v>
      </c>
      <c r="E1" s="1903"/>
      <c r="F1" s="1903"/>
      <c r="G1" s="1903"/>
      <c r="H1" s="1903"/>
      <c r="I1" s="1903"/>
      <c r="J1" s="1903"/>
      <c r="K1" s="1903"/>
      <c r="L1" s="1903"/>
      <c r="M1" s="1903"/>
      <c r="N1" s="1903"/>
      <c r="O1" s="1903"/>
      <c r="P1" s="1903"/>
      <c r="Q1" s="1903"/>
      <c r="R1" s="1903"/>
      <c r="S1" s="1903"/>
      <c r="T1" s="1903"/>
      <c r="U1" s="1903"/>
      <c r="V1" s="1903"/>
      <c r="W1" s="1904"/>
      <c r="X1" s="335"/>
      <c r="Y1" s="335"/>
      <c r="Z1" s="335"/>
      <c r="AA1" s="335"/>
    </row>
    <row r="2" spans="4:23" ht="15.75" customHeight="1">
      <c r="D2" s="1888" t="s">
        <v>15</v>
      </c>
      <c r="E2" s="1883" t="s">
        <v>21</v>
      </c>
      <c r="F2" s="1893" t="s">
        <v>35</v>
      </c>
      <c r="G2" s="1894"/>
      <c r="H2" s="1894"/>
      <c r="I2" s="1895"/>
      <c r="J2" s="1909" t="s">
        <v>25</v>
      </c>
      <c r="K2" s="1912" t="s">
        <v>16</v>
      </c>
      <c r="L2" s="1913"/>
      <c r="M2" s="1913"/>
      <c r="N2" s="1913"/>
      <c r="O2" s="1913"/>
      <c r="P2" s="1914"/>
      <c r="Q2" s="1893" t="s">
        <v>37</v>
      </c>
      <c r="R2" s="1894"/>
      <c r="S2" s="1894"/>
      <c r="T2" s="1894"/>
      <c r="U2" s="1894"/>
      <c r="V2" s="1894"/>
      <c r="W2" s="1905"/>
    </row>
    <row r="3" spans="4:23" ht="21" customHeight="1">
      <c r="D3" s="1889"/>
      <c r="E3" s="1884"/>
      <c r="F3" s="1896"/>
      <c r="G3" s="1897"/>
      <c r="H3" s="1897"/>
      <c r="I3" s="1898"/>
      <c r="J3" s="1910"/>
      <c r="K3" s="1872" t="s">
        <v>17</v>
      </c>
      <c r="L3" s="1907" t="s">
        <v>18</v>
      </c>
      <c r="M3" s="1908"/>
      <c r="N3" s="1908"/>
      <c r="O3" s="1908"/>
      <c r="P3" s="1872" t="s">
        <v>104</v>
      </c>
      <c r="Q3" s="1896"/>
      <c r="R3" s="1897"/>
      <c r="S3" s="1897"/>
      <c r="T3" s="1897"/>
      <c r="U3" s="1897"/>
      <c r="V3" s="1897"/>
      <c r="W3" s="1906"/>
    </row>
    <row r="4" spans="4:23" ht="15.75">
      <c r="D4" s="1889"/>
      <c r="E4" s="1884"/>
      <c r="F4" s="1872" t="s">
        <v>42</v>
      </c>
      <c r="G4" s="1872" t="s">
        <v>43</v>
      </c>
      <c r="H4" s="1870" t="s">
        <v>82</v>
      </c>
      <c r="I4" s="1871"/>
      <c r="J4" s="1910"/>
      <c r="K4" s="1873"/>
      <c r="L4" s="1872" t="s">
        <v>26</v>
      </c>
      <c r="M4" s="1872" t="s">
        <v>30</v>
      </c>
      <c r="N4" s="1877" t="s">
        <v>31</v>
      </c>
      <c r="O4" s="1877" t="s">
        <v>32</v>
      </c>
      <c r="P4" s="1873"/>
      <c r="Q4" s="1861" t="s">
        <v>338</v>
      </c>
      <c r="R4" s="1862"/>
      <c r="S4" s="1862"/>
      <c r="T4" s="1882"/>
      <c r="U4" s="1861" t="s">
        <v>339</v>
      </c>
      <c r="V4" s="1862"/>
      <c r="W4" s="1863"/>
    </row>
    <row r="5" spans="4:23" ht="15.75">
      <c r="D5" s="1889"/>
      <c r="E5" s="1884"/>
      <c r="F5" s="1873"/>
      <c r="G5" s="1873"/>
      <c r="H5" s="1873" t="s">
        <v>83</v>
      </c>
      <c r="I5" s="1873" t="s">
        <v>84</v>
      </c>
      <c r="J5" s="1910"/>
      <c r="K5" s="1873"/>
      <c r="L5" s="1873"/>
      <c r="M5" s="1873"/>
      <c r="N5" s="1878"/>
      <c r="O5" s="1878"/>
      <c r="P5" s="1873"/>
      <c r="Q5" s="67">
        <v>1</v>
      </c>
      <c r="R5" s="1875">
        <v>2</v>
      </c>
      <c r="S5" s="1876"/>
      <c r="T5" s="3">
        <v>3</v>
      </c>
      <c r="U5" s="3">
        <v>4</v>
      </c>
      <c r="V5" s="5">
        <v>5</v>
      </c>
      <c r="W5" s="92">
        <v>6</v>
      </c>
    </row>
    <row r="6" spans="4:23" ht="15.75">
      <c r="D6" s="1889"/>
      <c r="E6" s="1884"/>
      <c r="F6" s="1873"/>
      <c r="G6" s="1873"/>
      <c r="H6" s="1891"/>
      <c r="I6" s="1891"/>
      <c r="J6" s="1910"/>
      <c r="K6" s="1873"/>
      <c r="L6" s="1873"/>
      <c r="M6" s="1873"/>
      <c r="N6" s="1878"/>
      <c r="O6" s="1878"/>
      <c r="P6" s="1873"/>
      <c r="Q6" s="1861"/>
      <c r="R6" s="1862"/>
      <c r="S6" s="1862"/>
      <c r="T6" s="1862"/>
      <c r="U6" s="1862"/>
      <c r="V6" s="1862"/>
      <c r="W6" s="1863"/>
    </row>
    <row r="7" spans="4:23" ht="26.25" customHeight="1" thickBot="1">
      <c r="D7" s="1890"/>
      <c r="E7" s="1885"/>
      <c r="F7" s="1874"/>
      <c r="G7" s="1874"/>
      <c r="H7" s="1892"/>
      <c r="I7" s="1892"/>
      <c r="J7" s="1911"/>
      <c r="K7" s="1874"/>
      <c r="L7" s="1874"/>
      <c r="M7" s="1874"/>
      <c r="N7" s="1879"/>
      <c r="O7" s="1879"/>
      <c r="P7" s="1874"/>
      <c r="Q7" s="97">
        <v>15</v>
      </c>
      <c r="R7" s="1880">
        <v>9</v>
      </c>
      <c r="S7" s="1881"/>
      <c r="T7" s="25">
        <v>9</v>
      </c>
      <c r="U7" s="25">
        <v>15</v>
      </c>
      <c r="V7" s="25">
        <v>9</v>
      </c>
      <c r="W7" s="72">
        <v>8</v>
      </c>
    </row>
    <row r="8" spans="4:23" ht="16.5" thickBot="1">
      <c r="D8" s="9">
        <v>1</v>
      </c>
      <c r="E8" s="10">
        <v>2</v>
      </c>
      <c r="F8" s="9">
        <v>3</v>
      </c>
      <c r="G8" s="10">
        <v>4</v>
      </c>
      <c r="H8" s="1915">
        <v>5</v>
      </c>
      <c r="I8" s="1916"/>
      <c r="J8" s="11">
        <v>6</v>
      </c>
      <c r="K8" s="10" t="s">
        <v>27</v>
      </c>
      <c r="L8" s="9">
        <v>8</v>
      </c>
      <c r="M8" s="10" t="s">
        <v>28</v>
      </c>
      <c r="N8" s="9">
        <v>10</v>
      </c>
      <c r="O8" s="10" t="s">
        <v>29</v>
      </c>
      <c r="P8" s="10" t="s">
        <v>46</v>
      </c>
      <c r="Q8" s="9">
        <v>14</v>
      </c>
      <c r="R8" s="1918" t="s">
        <v>45</v>
      </c>
      <c r="S8" s="1919"/>
      <c r="T8" s="12">
        <v>16</v>
      </c>
      <c r="U8" s="68">
        <v>17</v>
      </c>
      <c r="V8" s="12">
        <v>18</v>
      </c>
      <c r="W8" s="12">
        <v>19</v>
      </c>
    </row>
    <row r="9" spans="4:23" ht="16.5" thickBot="1">
      <c r="D9" s="1920" t="s">
        <v>174</v>
      </c>
      <c r="E9" s="1921"/>
      <c r="F9" s="1921"/>
      <c r="G9" s="1921"/>
      <c r="H9" s="1921"/>
      <c r="I9" s="1921"/>
      <c r="J9" s="1921"/>
      <c r="K9" s="1921"/>
      <c r="L9" s="1921"/>
      <c r="M9" s="1921"/>
      <c r="N9" s="1921"/>
      <c r="O9" s="1921"/>
      <c r="P9" s="1921"/>
      <c r="Q9" s="1921"/>
      <c r="R9" s="1921"/>
      <c r="S9" s="1921"/>
      <c r="T9" s="1921"/>
      <c r="U9" s="1921"/>
      <c r="V9" s="1921"/>
      <c r="W9" s="1922"/>
    </row>
    <row r="10" spans="4:25" ht="20.25" thickBot="1">
      <c r="D10" s="1923" t="s">
        <v>86</v>
      </c>
      <c r="E10" s="1924"/>
      <c r="F10" s="1924"/>
      <c r="G10" s="1924"/>
      <c r="H10" s="1924"/>
      <c r="I10" s="1924"/>
      <c r="J10" s="1924"/>
      <c r="K10" s="1924"/>
      <c r="L10" s="1924"/>
      <c r="M10" s="1924"/>
      <c r="N10" s="1924"/>
      <c r="O10" s="1924"/>
      <c r="P10" s="1924"/>
      <c r="Q10" s="1924"/>
      <c r="R10" s="1924"/>
      <c r="S10" s="1924"/>
      <c r="T10" s="1924"/>
      <c r="U10" s="1924"/>
      <c r="V10" s="1924"/>
      <c r="W10" s="1925"/>
      <c r="Y10" s="336" t="s">
        <v>336</v>
      </c>
    </row>
    <row r="11" spans="4:23" s="921" customFormat="1" ht="31.5">
      <c r="D11" s="909" t="s">
        <v>85</v>
      </c>
      <c r="E11" s="910" t="s">
        <v>115</v>
      </c>
      <c r="F11" s="911"/>
      <c r="G11" s="912"/>
      <c r="H11" s="913"/>
      <c r="I11" s="913"/>
      <c r="J11" s="914">
        <f>J12+J13+J14</f>
        <v>6.5</v>
      </c>
      <c r="K11" s="915">
        <f>J11*30</f>
        <v>195</v>
      </c>
      <c r="L11" s="912"/>
      <c r="M11" s="911"/>
      <c r="N11" s="912"/>
      <c r="O11" s="916"/>
      <c r="P11" s="917"/>
      <c r="Q11" s="909"/>
      <c r="R11" s="2351"/>
      <c r="S11" s="2352"/>
      <c r="T11" s="918"/>
      <c r="U11" s="919"/>
      <c r="V11" s="920"/>
      <c r="W11" s="918"/>
    </row>
    <row r="12" spans="4:23" s="921" customFormat="1" ht="15.75">
      <c r="D12" s="922"/>
      <c r="E12" s="923" t="s">
        <v>33</v>
      </c>
      <c r="F12" s="924"/>
      <c r="G12" s="925"/>
      <c r="H12" s="926"/>
      <c r="I12" s="926"/>
      <c r="J12" s="927">
        <v>5</v>
      </c>
      <c r="K12" s="928">
        <f>J12*30</f>
        <v>150</v>
      </c>
      <c r="L12" s="925"/>
      <c r="M12" s="924"/>
      <c r="N12" s="925"/>
      <c r="O12" s="929"/>
      <c r="P12" s="930"/>
      <c r="Q12" s="922"/>
      <c r="R12" s="2341"/>
      <c r="S12" s="2342"/>
      <c r="T12" s="931"/>
      <c r="U12" s="932"/>
      <c r="V12" s="933"/>
      <c r="W12" s="931"/>
    </row>
    <row r="13" spans="4:23" s="921" customFormat="1" ht="15.75">
      <c r="D13" s="922"/>
      <c r="E13" s="934" t="s">
        <v>34</v>
      </c>
      <c r="F13" s="924"/>
      <c r="G13" s="925"/>
      <c r="H13" s="926"/>
      <c r="I13" s="926"/>
      <c r="J13" s="927"/>
      <c r="K13" s="928"/>
      <c r="L13" s="925"/>
      <c r="M13" s="924"/>
      <c r="N13" s="925"/>
      <c r="O13" s="929"/>
      <c r="P13" s="930"/>
      <c r="Q13" s="935" t="s">
        <v>274</v>
      </c>
      <c r="R13" s="2341" t="s">
        <v>274</v>
      </c>
      <c r="S13" s="2342"/>
      <c r="T13" s="936" t="s">
        <v>274</v>
      </c>
      <c r="U13" s="937" t="s">
        <v>274</v>
      </c>
      <c r="V13" s="938" t="s">
        <v>274</v>
      </c>
      <c r="W13" s="931"/>
    </row>
    <row r="14" spans="4:27" s="921" customFormat="1" ht="15.75">
      <c r="D14" s="922"/>
      <c r="E14" s="934" t="s">
        <v>34</v>
      </c>
      <c r="F14" s="924"/>
      <c r="G14" s="939" t="s">
        <v>51</v>
      </c>
      <c r="H14" s="926"/>
      <c r="I14" s="926"/>
      <c r="J14" s="927">
        <v>1.5</v>
      </c>
      <c r="K14" s="928">
        <f>J14*30</f>
        <v>45</v>
      </c>
      <c r="L14" s="940">
        <f>M14+N14+O14</f>
        <v>16</v>
      </c>
      <c r="M14" s="924"/>
      <c r="N14" s="925"/>
      <c r="O14" s="929">
        <v>16</v>
      </c>
      <c r="P14" s="941">
        <f>K14-L14</f>
        <v>29</v>
      </c>
      <c r="Q14" s="922"/>
      <c r="R14" s="2341"/>
      <c r="S14" s="2342"/>
      <c r="T14" s="931"/>
      <c r="U14" s="932"/>
      <c r="V14" s="933"/>
      <c r="W14" s="942">
        <v>2</v>
      </c>
      <c r="Y14" s="921">
        <v>2</v>
      </c>
      <c r="Z14" s="921" t="s">
        <v>338</v>
      </c>
      <c r="AA14" s="943">
        <f>J18+J22+J28</f>
        <v>7</v>
      </c>
    </row>
    <row r="15" spans="4:27" s="921" customFormat="1" ht="15.75">
      <c r="D15" s="922" t="s">
        <v>87</v>
      </c>
      <c r="E15" s="944" t="s">
        <v>91</v>
      </c>
      <c r="F15" s="924" t="s">
        <v>95</v>
      </c>
      <c r="G15" s="925"/>
      <c r="H15" s="927"/>
      <c r="I15" s="927"/>
      <c r="J15" s="945">
        <v>4.5</v>
      </c>
      <c r="K15" s="928">
        <f aca="true" t="shared" si="0" ref="K15:K23">J15*30</f>
        <v>135</v>
      </c>
      <c r="L15" s="924"/>
      <c r="M15" s="925"/>
      <c r="N15" s="924"/>
      <c r="O15" s="925"/>
      <c r="P15" s="941"/>
      <c r="Q15" s="922"/>
      <c r="R15" s="2341"/>
      <c r="S15" s="2342"/>
      <c r="T15" s="931"/>
      <c r="U15" s="932"/>
      <c r="V15" s="933"/>
      <c r="W15" s="931"/>
      <c r="Z15" s="921" t="s">
        <v>339</v>
      </c>
      <c r="AA15" s="946">
        <f>J14</f>
        <v>1.5</v>
      </c>
    </row>
    <row r="16" spans="4:23" s="921" customFormat="1" ht="15.75">
      <c r="D16" s="947" t="s">
        <v>88</v>
      </c>
      <c r="E16" s="944" t="s">
        <v>111</v>
      </c>
      <c r="F16" s="924"/>
      <c r="G16" s="924"/>
      <c r="H16" s="926"/>
      <c r="I16" s="926"/>
      <c r="J16" s="948">
        <v>3</v>
      </c>
      <c r="K16" s="928">
        <f t="shared" si="0"/>
        <v>90</v>
      </c>
      <c r="L16" s="949"/>
      <c r="M16" s="950"/>
      <c r="N16" s="924"/>
      <c r="O16" s="925"/>
      <c r="P16" s="941"/>
      <c r="Q16" s="922"/>
      <c r="R16" s="2341"/>
      <c r="S16" s="2342"/>
      <c r="T16" s="931"/>
      <c r="U16" s="932"/>
      <c r="V16" s="933"/>
      <c r="W16" s="931"/>
    </row>
    <row r="17" spans="4:23" s="921" customFormat="1" ht="15.75">
      <c r="D17" s="947"/>
      <c r="E17" s="944" t="s">
        <v>33</v>
      </c>
      <c r="F17" s="924"/>
      <c r="G17" s="924"/>
      <c r="H17" s="926"/>
      <c r="I17" s="926"/>
      <c r="J17" s="948">
        <v>2</v>
      </c>
      <c r="K17" s="928">
        <f t="shared" si="0"/>
        <v>60</v>
      </c>
      <c r="L17" s="949"/>
      <c r="M17" s="950"/>
      <c r="N17" s="924"/>
      <c r="O17" s="925"/>
      <c r="P17" s="941"/>
      <c r="Q17" s="922"/>
      <c r="R17" s="2341"/>
      <c r="S17" s="2342"/>
      <c r="T17" s="931"/>
      <c r="U17" s="932"/>
      <c r="V17" s="933"/>
      <c r="W17" s="931"/>
    </row>
    <row r="18" spans="4:25" s="921" customFormat="1" ht="15.75">
      <c r="D18" s="947" t="s">
        <v>106</v>
      </c>
      <c r="E18" s="951" t="s">
        <v>34</v>
      </c>
      <c r="F18" s="924"/>
      <c r="G18" s="924">
        <v>2</v>
      </c>
      <c r="H18" s="926"/>
      <c r="I18" s="926"/>
      <c r="J18" s="948">
        <v>1</v>
      </c>
      <c r="K18" s="928">
        <f t="shared" si="0"/>
        <v>30</v>
      </c>
      <c r="L18" s="949">
        <v>10</v>
      </c>
      <c r="M18" s="952">
        <v>10</v>
      </c>
      <c r="N18" s="924"/>
      <c r="O18" s="925"/>
      <c r="P18" s="941">
        <v>20</v>
      </c>
      <c r="Q18" s="922"/>
      <c r="R18" s="2348">
        <v>1</v>
      </c>
      <c r="S18" s="2342"/>
      <c r="T18" s="931"/>
      <c r="U18" s="932"/>
      <c r="V18" s="933"/>
      <c r="W18" s="931"/>
      <c r="Y18" s="921">
        <v>1</v>
      </c>
    </row>
    <row r="19" spans="4:23" s="921" customFormat="1" ht="31.5">
      <c r="D19" s="922" t="s">
        <v>89</v>
      </c>
      <c r="E19" s="953" t="s">
        <v>92</v>
      </c>
      <c r="F19" s="924" t="s">
        <v>95</v>
      </c>
      <c r="G19" s="924"/>
      <c r="H19" s="926"/>
      <c r="I19" s="926"/>
      <c r="J19" s="945">
        <v>4</v>
      </c>
      <c r="K19" s="928">
        <f t="shared" si="0"/>
        <v>120</v>
      </c>
      <c r="L19" s="924"/>
      <c r="M19" s="925"/>
      <c r="N19" s="924"/>
      <c r="O19" s="925"/>
      <c r="P19" s="941"/>
      <c r="Q19" s="922"/>
      <c r="R19" s="2341"/>
      <c r="S19" s="2342"/>
      <c r="T19" s="931"/>
      <c r="U19" s="932"/>
      <c r="V19" s="933"/>
      <c r="W19" s="931"/>
    </row>
    <row r="20" spans="4:23" s="921" customFormat="1" ht="15.75">
      <c r="D20" s="954" t="s">
        <v>90</v>
      </c>
      <c r="E20" s="944" t="s">
        <v>93</v>
      </c>
      <c r="F20" s="955"/>
      <c r="G20" s="955"/>
      <c r="H20" s="956"/>
      <c r="I20" s="956"/>
      <c r="J20" s="957">
        <f>J21+J22</f>
        <v>4.5</v>
      </c>
      <c r="K20" s="928">
        <f t="shared" si="0"/>
        <v>135</v>
      </c>
      <c r="L20" s="955"/>
      <c r="M20" s="958"/>
      <c r="N20" s="955"/>
      <c r="O20" s="958"/>
      <c r="P20" s="959"/>
      <c r="Q20" s="954"/>
      <c r="R20" s="2341"/>
      <c r="S20" s="2342"/>
      <c r="T20" s="960"/>
      <c r="U20" s="961"/>
      <c r="V20" s="962"/>
      <c r="W20" s="960"/>
    </row>
    <row r="21" spans="4:23" s="921" customFormat="1" ht="15.75">
      <c r="D21" s="954"/>
      <c r="E21" s="944" t="s">
        <v>33</v>
      </c>
      <c r="F21" s="955"/>
      <c r="G21" s="955"/>
      <c r="H21" s="956"/>
      <c r="I21" s="956"/>
      <c r="J21" s="957">
        <v>3</v>
      </c>
      <c r="K21" s="928">
        <f t="shared" si="0"/>
        <v>90</v>
      </c>
      <c r="L21" s="955"/>
      <c r="M21" s="958"/>
      <c r="N21" s="955"/>
      <c r="O21" s="958"/>
      <c r="P21" s="959"/>
      <c r="Q21" s="954"/>
      <c r="R21" s="2341"/>
      <c r="S21" s="2342"/>
      <c r="T21" s="960"/>
      <c r="U21" s="961"/>
      <c r="V21" s="962"/>
      <c r="W21" s="960"/>
    </row>
    <row r="22" spans="4:25" s="921" customFormat="1" ht="16.5" thickBot="1">
      <c r="D22" s="963" t="s">
        <v>94</v>
      </c>
      <c r="E22" s="964" t="s">
        <v>34</v>
      </c>
      <c r="F22" s="955">
        <v>1</v>
      </c>
      <c r="G22" s="955"/>
      <c r="H22" s="956"/>
      <c r="I22" s="956"/>
      <c r="J22" s="965">
        <v>1.5</v>
      </c>
      <c r="K22" s="966">
        <f t="shared" si="0"/>
        <v>45</v>
      </c>
      <c r="L22" s="955">
        <v>15</v>
      </c>
      <c r="M22" s="967">
        <v>15</v>
      </c>
      <c r="N22" s="955"/>
      <c r="O22" s="958"/>
      <c r="P22" s="959">
        <v>30</v>
      </c>
      <c r="Q22" s="968">
        <v>1</v>
      </c>
      <c r="R22" s="2343"/>
      <c r="S22" s="2344"/>
      <c r="T22" s="960"/>
      <c r="U22" s="961"/>
      <c r="V22" s="962"/>
      <c r="W22" s="960"/>
      <c r="Y22" s="921">
        <v>1</v>
      </c>
    </row>
    <row r="23" spans="4:23" s="921" customFormat="1" ht="32.25" thickBot="1">
      <c r="D23" s="963" t="s">
        <v>108</v>
      </c>
      <c r="E23" s="969" t="s">
        <v>335</v>
      </c>
      <c r="F23" s="924" t="s">
        <v>95</v>
      </c>
      <c r="G23" s="924"/>
      <c r="H23" s="926"/>
      <c r="I23" s="926"/>
      <c r="J23" s="948">
        <v>3.5</v>
      </c>
      <c r="K23" s="928">
        <f t="shared" si="0"/>
        <v>105</v>
      </c>
      <c r="L23" s="924"/>
      <c r="M23" s="929"/>
      <c r="N23" s="924"/>
      <c r="O23" s="925"/>
      <c r="P23" s="940"/>
      <c r="Q23" s="933"/>
      <c r="R23" s="933"/>
      <c r="S23" s="933"/>
      <c r="T23" s="933"/>
      <c r="U23" s="933"/>
      <c r="V23" s="933"/>
      <c r="W23" s="933"/>
    </row>
    <row r="24" spans="4:23" s="921" customFormat="1" ht="15.75" customHeight="1">
      <c r="D24" s="2263" t="s">
        <v>134</v>
      </c>
      <c r="E24" s="2264"/>
      <c r="F24" s="2272"/>
      <c r="G24" s="2272"/>
      <c r="H24" s="2272"/>
      <c r="I24" s="2345"/>
      <c r="J24" s="970">
        <f>SUM(J25+J26)</f>
        <v>30.5</v>
      </c>
      <c r="K24" s="971">
        <f>SUM(K25+K26)</f>
        <v>810</v>
      </c>
      <c r="L24" s="972"/>
      <c r="M24" s="972"/>
      <c r="N24" s="972"/>
      <c r="O24" s="972"/>
      <c r="P24" s="972"/>
      <c r="Q24" s="973"/>
      <c r="R24" s="2357"/>
      <c r="S24" s="2358"/>
      <c r="T24" s="974"/>
      <c r="U24" s="975"/>
      <c r="V24" s="976"/>
      <c r="W24" s="977"/>
    </row>
    <row r="25" spans="4:23" s="921" customFormat="1" ht="16.5" customHeight="1" thickBot="1">
      <c r="D25" s="2266" t="s">
        <v>64</v>
      </c>
      <c r="E25" s="2267"/>
      <c r="F25" s="2267"/>
      <c r="G25" s="2267"/>
      <c r="H25" s="2267"/>
      <c r="I25" s="2349"/>
      <c r="J25" s="978">
        <f>J12+J15+J17+J19+J21+J23</f>
        <v>22</v>
      </c>
      <c r="K25" s="979">
        <f>K12+K15+K17+K19+K21</f>
        <v>555</v>
      </c>
      <c r="L25" s="980"/>
      <c r="M25" s="981"/>
      <c r="N25" s="982"/>
      <c r="O25" s="983"/>
      <c r="P25" s="984"/>
      <c r="Q25" s="985"/>
      <c r="R25" s="2350"/>
      <c r="S25" s="2350"/>
      <c r="T25" s="986"/>
      <c r="U25" s="963"/>
      <c r="V25" s="983"/>
      <c r="W25" s="987"/>
    </row>
    <row r="26" spans="4:23" ht="16.5" customHeight="1" thickBot="1">
      <c r="D26" s="1836" t="s">
        <v>103</v>
      </c>
      <c r="E26" s="1837"/>
      <c r="F26" s="1837"/>
      <c r="G26" s="1837"/>
      <c r="H26" s="1837"/>
      <c r="I26" s="1838"/>
      <c r="J26" s="225">
        <f>J14+J18+J22+J28</f>
        <v>8.5</v>
      </c>
      <c r="K26" s="99">
        <f>K13+K14+K18+K22+K28</f>
        <v>255</v>
      </c>
      <c r="L26" s="55">
        <f>SUM(L11:L25)+L28</f>
        <v>101</v>
      </c>
      <c r="M26" s="55">
        <f>SUM(M11:M25)+M28</f>
        <v>25</v>
      </c>
      <c r="N26" s="55">
        <f>SUM(N11:N25)+N28</f>
        <v>0</v>
      </c>
      <c r="O26" s="55">
        <f>SUM(O11:O25)+O28</f>
        <v>76</v>
      </c>
      <c r="P26" s="55">
        <f>SUM(P11:P25)+P28</f>
        <v>154</v>
      </c>
      <c r="Q26" s="99">
        <v>3</v>
      </c>
      <c r="R26" s="1797" t="s">
        <v>122</v>
      </c>
      <c r="S26" s="1797"/>
      <c r="T26" s="94" t="s">
        <v>52</v>
      </c>
      <c r="U26" s="84"/>
      <c r="V26" s="30"/>
      <c r="W26" s="94" t="s">
        <v>52</v>
      </c>
    </row>
    <row r="27" spans="4:23" ht="16.5" customHeight="1">
      <c r="D27" s="1808"/>
      <c r="E27" s="1809"/>
      <c r="F27" s="100"/>
      <c r="G27" s="100"/>
      <c r="H27" s="100"/>
      <c r="I27" s="100"/>
      <c r="J27" s="346"/>
      <c r="K27" s="346"/>
      <c r="L27" s="70"/>
      <c r="M27" s="91"/>
      <c r="N27" s="91"/>
      <c r="O27" s="91"/>
      <c r="P27" s="54"/>
      <c r="Q27" s="577"/>
      <c r="R27" s="1859"/>
      <c r="S27" s="1860"/>
      <c r="T27" s="629"/>
      <c r="U27" s="625"/>
      <c r="V27" s="626"/>
      <c r="W27" s="95"/>
    </row>
    <row r="28" spans="4:25" s="921" customFormat="1" ht="24" customHeight="1">
      <c r="D28" s="988" t="s">
        <v>108</v>
      </c>
      <c r="E28" s="989" t="s">
        <v>107</v>
      </c>
      <c r="F28" s="990"/>
      <c r="G28" s="991" t="s">
        <v>316</v>
      </c>
      <c r="H28" s="991"/>
      <c r="I28" s="952"/>
      <c r="J28" s="992">
        <v>4.5</v>
      </c>
      <c r="K28" s="952">
        <f>J28*30</f>
        <v>135</v>
      </c>
      <c r="L28" s="990">
        <v>60</v>
      </c>
      <c r="M28" s="991"/>
      <c r="N28" s="991"/>
      <c r="O28" s="991">
        <v>60</v>
      </c>
      <c r="P28" s="993">
        <f>K28-L28</f>
        <v>75</v>
      </c>
      <c r="Q28" s="994" t="s">
        <v>273</v>
      </c>
      <c r="R28" s="952" t="s">
        <v>273</v>
      </c>
      <c r="S28" s="952" t="s">
        <v>273</v>
      </c>
      <c r="T28" s="995" t="s">
        <v>273</v>
      </c>
      <c r="U28" s="994"/>
      <c r="V28" s="952"/>
      <c r="W28" s="931"/>
      <c r="Y28" s="921">
        <v>1</v>
      </c>
    </row>
    <row r="29" spans="1:25" s="347" customFormat="1" ht="24" customHeight="1">
      <c r="A29" s="1072"/>
      <c r="B29" s="1072"/>
      <c r="C29" s="1072"/>
      <c r="D29" s="618"/>
      <c r="E29" s="621" t="s">
        <v>107</v>
      </c>
      <c r="F29" s="620"/>
      <c r="G29" s="288" t="s">
        <v>317</v>
      </c>
      <c r="H29" s="288"/>
      <c r="I29" s="288"/>
      <c r="J29" s="288"/>
      <c r="K29" s="288"/>
      <c r="L29" s="620"/>
      <c r="M29" s="288"/>
      <c r="N29" s="288"/>
      <c r="O29" s="288"/>
      <c r="P29" s="623"/>
      <c r="Q29" s="287"/>
      <c r="R29" s="288"/>
      <c r="S29" s="288"/>
      <c r="T29" s="289"/>
      <c r="U29" s="287" t="s">
        <v>109</v>
      </c>
      <c r="V29" s="288" t="s">
        <v>109</v>
      </c>
      <c r="W29" s="289" t="s">
        <v>109</v>
      </c>
      <c r="X29" s="624"/>
      <c r="Y29" s="753" t="s">
        <v>337</v>
      </c>
    </row>
    <row r="30" spans="4:23" s="348" customFormat="1" ht="24" customHeight="1">
      <c r="D30" s="1864" t="s">
        <v>318</v>
      </c>
      <c r="E30" s="1865"/>
      <c r="F30" s="1866"/>
      <c r="G30" s="290"/>
      <c r="H30" s="290"/>
      <c r="I30" s="288"/>
      <c r="J30" s="288"/>
      <c r="K30" s="288"/>
      <c r="L30" s="620"/>
      <c r="M30" s="288"/>
      <c r="N30" s="288"/>
      <c r="O30" s="288"/>
      <c r="P30" s="623"/>
      <c r="Q30" s="287"/>
      <c r="R30" s="288"/>
      <c r="S30" s="288"/>
      <c r="T30" s="289"/>
      <c r="U30" s="287"/>
      <c r="V30" s="288"/>
      <c r="W30" s="88"/>
    </row>
    <row r="31" spans="4:23" ht="24" customHeight="1" thickBot="1">
      <c r="D31" s="1867"/>
      <c r="E31" s="1868"/>
      <c r="F31" s="1869"/>
      <c r="G31" s="263"/>
      <c r="H31" s="263"/>
      <c r="I31" s="263"/>
      <c r="J31" s="349"/>
      <c r="K31" s="349"/>
      <c r="L31" s="264"/>
      <c r="M31" s="265"/>
      <c r="N31" s="32"/>
      <c r="O31" s="32"/>
      <c r="P31" s="33"/>
      <c r="Q31" s="630"/>
      <c r="R31" s="1856"/>
      <c r="S31" s="1857"/>
      <c r="T31" s="631"/>
      <c r="U31" s="627"/>
      <c r="V31" s="628"/>
      <c r="W31" s="90"/>
    </row>
    <row r="32" spans="4:23" ht="16.5" thickBot="1">
      <c r="D32" s="1848" t="s">
        <v>96</v>
      </c>
      <c r="E32" s="1849"/>
      <c r="F32" s="1849"/>
      <c r="G32" s="1849"/>
      <c r="H32" s="1849"/>
      <c r="I32" s="1849"/>
      <c r="J32" s="1849"/>
      <c r="K32" s="1849"/>
      <c r="L32" s="1849"/>
      <c r="M32" s="1849"/>
      <c r="N32" s="1850"/>
      <c r="O32" s="1850"/>
      <c r="P32" s="1850"/>
      <c r="Q32" s="1849"/>
      <c r="R32" s="1849"/>
      <c r="S32" s="1849"/>
      <c r="T32" s="1849"/>
      <c r="U32" s="1850"/>
      <c r="V32" s="1850"/>
      <c r="W32" s="1851"/>
    </row>
    <row r="33" spans="4:23" ht="15.75">
      <c r="D33" s="646" t="s">
        <v>97</v>
      </c>
      <c r="E33" s="647" t="s">
        <v>265</v>
      </c>
      <c r="F33" s="648"/>
      <c r="G33" s="648"/>
      <c r="H33" s="649"/>
      <c r="I33" s="650"/>
      <c r="J33" s="651">
        <f>J34+J35</f>
        <v>16</v>
      </c>
      <c r="K33" s="652">
        <f aca="true" t="shared" si="1" ref="K33:K55">J33*30</f>
        <v>480</v>
      </c>
      <c r="L33" s="350"/>
      <c r="M33" s="244"/>
      <c r="N33" s="350"/>
      <c r="O33" s="244"/>
      <c r="P33" s="351"/>
      <c r="Q33" s="635"/>
      <c r="R33" s="2015"/>
      <c r="S33" s="2015"/>
      <c r="T33" s="636"/>
      <c r="U33" s="256"/>
      <c r="V33" s="254"/>
      <c r="W33" s="255"/>
    </row>
    <row r="34" spans="4:23" ht="15.75">
      <c r="D34" s="653"/>
      <c r="E34" s="654" t="s">
        <v>33</v>
      </c>
      <c r="F34" s="655"/>
      <c r="G34" s="655"/>
      <c r="H34" s="656"/>
      <c r="I34" s="657"/>
      <c r="J34" s="658">
        <v>8</v>
      </c>
      <c r="K34" s="659">
        <f t="shared" si="1"/>
        <v>240</v>
      </c>
      <c r="L34" s="354"/>
      <c r="M34" s="352"/>
      <c r="N34" s="354"/>
      <c r="O34" s="352"/>
      <c r="P34" s="355"/>
      <c r="Q34" s="356"/>
      <c r="R34" s="1806"/>
      <c r="S34" s="1806"/>
      <c r="T34" s="358"/>
      <c r="U34" s="359"/>
      <c r="V34" s="357"/>
      <c r="W34" s="358"/>
    </row>
    <row r="35" spans="4:27" ht="15.75">
      <c r="D35" s="5" t="s">
        <v>306</v>
      </c>
      <c r="E35" s="337" t="s">
        <v>34</v>
      </c>
      <c r="F35" s="352" t="s">
        <v>105</v>
      </c>
      <c r="G35" s="352"/>
      <c r="H35" s="57"/>
      <c r="I35" s="353"/>
      <c r="J35" s="643">
        <v>8</v>
      </c>
      <c r="K35" s="267">
        <f t="shared" si="1"/>
        <v>240</v>
      </c>
      <c r="L35" s="360">
        <f>M35+N35+O35</f>
        <v>90</v>
      </c>
      <c r="M35" s="268">
        <v>60</v>
      </c>
      <c r="N35" s="354"/>
      <c r="O35" s="268">
        <v>30</v>
      </c>
      <c r="P35" s="355">
        <f>K35-L35</f>
        <v>150</v>
      </c>
      <c r="Q35" s="356">
        <f>L35/15</f>
        <v>6</v>
      </c>
      <c r="R35" s="1806"/>
      <c r="S35" s="1806"/>
      <c r="T35" s="358"/>
      <c r="U35" s="359"/>
      <c r="V35" s="357"/>
      <c r="W35" s="358"/>
      <c r="Y35" s="336">
        <v>1</v>
      </c>
      <c r="Z35" s="336" t="s">
        <v>338</v>
      </c>
      <c r="AA35" s="865">
        <f>SUMIF(Y$33:Y$67,1,J$33:J$67)</f>
        <v>32</v>
      </c>
    </row>
    <row r="36" spans="4:27" ht="15.75">
      <c r="D36" s="361" t="s">
        <v>98</v>
      </c>
      <c r="E36" s="362" t="s">
        <v>305</v>
      </c>
      <c r="F36" s="363"/>
      <c r="G36" s="363"/>
      <c r="H36" s="363"/>
      <c r="I36" s="363"/>
      <c r="J36" s="836">
        <v>3</v>
      </c>
      <c r="K36" s="364">
        <f>J36*30</f>
        <v>90</v>
      </c>
      <c r="L36" s="364"/>
      <c r="M36" s="363"/>
      <c r="N36" s="363"/>
      <c r="O36" s="363"/>
      <c r="P36" s="632"/>
      <c r="Q36" s="637"/>
      <c r="R36" s="254"/>
      <c r="S36" s="254"/>
      <c r="T36" s="255"/>
      <c r="U36" s="256"/>
      <c r="V36" s="254"/>
      <c r="W36" s="255"/>
      <c r="Z36" s="336" t="s">
        <v>339</v>
      </c>
      <c r="AA36" s="865">
        <f>SUMIF(Y$33:Y$67,2,J$33:J$67)</f>
        <v>1.5</v>
      </c>
    </row>
    <row r="37" spans="4:27" ht="15.75">
      <c r="D37" s="282"/>
      <c r="E37" s="291" t="s">
        <v>33</v>
      </c>
      <c r="F37" s="365"/>
      <c r="G37" s="365"/>
      <c r="H37" s="365"/>
      <c r="I37" s="365"/>
      <c r="J37" s="837">
        <v>2</v>
      </c>
      <c r="K37" s="367">
        <f>J37*30</f>
        <v>60</v>
      </c>
      <c r="L37" s="366"/>
      <c r="M37" s="365"/>
      <c r="N37" s="365"/>
      <c r="O37" s="365"/>
      <c r="P37" s="633"/>
      <c r="Q37" s="638"/>
      <c r="R37" s="254"/>
      <c r="S37" s="254"/>
      <c r="T37" s="255"/>
      <c r="U37" s="256"/>
      <c r="V37" s="254"/>
      <c r="W37" s="255"/>
      <c r="AA37" s="865">
        <f>SUM(AA35:AA36)</f>
        <v>33.5</v>
      </c>
    </row>
    <row r="38" spans="4:25" ht="15.75">
      <c r="D38" s="5" t="s">
        <v>112</v>
      </c>
      <c r="E38" s="292" t="s">
        <v>34</v>
      </c>
      <c r="F38" s="365"/>
      <c r="G38" s="368">
        <v>1</v>
      </c>
      <c r="H38" s="365"/>
      <c r="I38" s="365"/>
      <c r="J38" s="838">
        <v>1</v>
      </c>
      <c r="K38" s="364">
        <f>J38*30</f>
        <v>30</v>
      </c>
      <c r="L38" s="368">
        <f>M38+N38+O38</f>
        <v>14</v>
      </c>
      <c r="M38" s="368">
        <v>8</v>
      </c>
      <c r="N38" s="368"/>
      <c r="O38" s="368">
        <v>6</v>
      </c>
      <c r="P38" s="634">
        <f>K38-L38</f>
        <v>16</v>
      </c>
      <c r="Q38" s="639">
        <v>1</v>
      </c>
      <c r="R38" s="254"/>
      <c r="S38" s="254"/>
      <c r="T38" s="255"/>
      <c r="U38" s="256"/>
      <c r="V38" s="254"/>
      <c r="W38" s="255"/>
      <c r="Y38" s="336">
        <v>1</v>
      </c>
    </row>
    <row r="39" spans="4:23" ht="15.75">
      <c r="D39" s="242" t="s">
        <v>99</v>
      </c>
      <c r="E39" s="243" t="s">
        <v>116</v>
      </c>
      <c r="F39" s="244"/>
      <c r="G39" s="245"/>
      <c r="H39" s="246"/>
      <c r="I39" s="247"/>
      <c r="J39" s="839">
        <v>3</v>
      </c>
      <c r="K39" s="249">
        <f t="shared" si="1"/>
        <v>90</v>
      </c>
      <c r="L39" s="250"/>
      <c r="M39" s="251"/>
      <c r="N39" s="252"/>
      <c r="O39" s="251"/>
      <c r="P39" s="54"/>
      <c r="Q39" s="253"/>
      <c r="R39" s="1810"/>
      <c r="S39" s="1810"/>
      <c r="T39" s="255"/>
      <c r="U39" s="256"/>
      <c r="V39" s="254"/>
      <c r="W39" s="255"/>
    </row>
    <row r="40" spans="4:23" ht="47.25">
      <c r="D40" s="361" t="s">
        <v>307</v>
      </c>
      <c r="E40" s="369" t="s">
        <v>48</v>
      </c>
      <c r="F40" s="370"/>
      <c r="G40" s="370"/>
      <c r="H40" s="371"/>
      <c r="I40" s="372"/>
      <c r="J40" s="756">
        <f>J41+J42</f>
        <v>5</v>
      </c>
      <c r="K40" s="267">
        <f t="shared" si="1"/>
        <v>150</v>
      </c>
      <c r="L40" s="373"/>
      <c r="M40" s="374"/>
      <c r="N40" s="267"/>
      <c r="O40" s="374"/>
      <c r="P40" s="33"/>
      <c r="Q40" s="356"/>
      <c r="R40" s="1806"/>
      <c r="S40" s="1806"/>
      <c r="T40" s="358"/>
      <c r="U40" s="359"/>
      <c r="V40" s="357"/>
      <c r="W40" s="358"/>
    </row>
    <row r="41" spans="4:23" ht="15.75">
      <c r="D41" s="20"/>
      <c r="E41" s="15" t="s">
        <v>33</v>
      </c>
      <c r="F41" s="268"/>
      <c r="G41" s="268"/>
      <c r="H41" s="57"/>
      <c r="I41" s="353"/>
      <c r="J41" s="840">
        <v>2.5</v>
      </c>
      <c r="K41" s="267">
        <f t="shared" si="1"/>
        <v>75</v>
      </c>
      <c r="L41" s="375"/>
      <c r="M41" s="376"/>
      <c r="N41" s="5"/>
      <c r="O41" s="376"/>
      <c r="P41" s="355"/>
      <c r="Q41" s="356"/>
      <c r="R41" s="1806"/>
      <c r="S41" s="1806"/>
      <c r="T41" s="358"/>
      <c r="U41" s="359"/>
      <c r="V41" s="357"/>
      <c r="W41" s="358"/>
    </row>
    <row r="42" spans="4:25" ht="15.75">
      <c r="D42" s="20" t="s">
        <v>308</v>
      </c>
      <c r="E42" s="337" t="s">
        <v>34</v>
      </c>
      <c r="F42" s="268">
        <v>2</v>
      </c>
      <c r="G42" s="268"/>
      <c r="H42" s="57"/>
      <c r="I42" s="353"/>
      <c r="J42" s="840">
        <v>2.5</v>
      </c>
      <c r="K42" s="267">
        <f t="shared" si="1"/>
        <v>75</v>
      </c>
      <c r="L42" s="375">
        <f>M42+N42+O42</f>
        <v>45</v>
      </c>
      <c r="M42" s="268">
        <v>27</v>
      </c>
      <c r="N42" s="5">
        <v>18</v>
      </c>
      <c r="O42" s="13"/>
      <c r="P42" s="355">
        <f>K42-L42</f>
        <v>30</v>
      </c>
      <c r="Q42" s="356"/>
      <c r="R42" s="1806">
        <v>5</v>
      </c>
      <c r="S42" s="1806"/>
      <c r="T42" s="358"/>
      <c r="U42" s="359"/>
      <c r="V42" s="161"/>
      <c r="W42" s="358"/>
      <c r="Y42" s="336">
        <v>1</v>
      </c>
    </row>
    <row r="43" spans="4:24" s="644" customFormat="1" ht="15.75">
      <c r="D43" s="664" t="s">
        <v>123</v>
      </c>
      <c r="E43" s="665" t="s">
        <v>177</v>
      </c>
      <c r="F43" s="666"/>
      <c r="G43" s="667"/>
      <c r="H43" s="668"/>
      <c r="I43" s="669"/>
      <c r="J43" s="790">
        <f>J44+J45</f>
        <v>6.5</v>
      </c>
      <c r="K43" s="659">
        <f t="shared" si="1"/>
        <v>195</v>
      </c>
      <c r="L43" s="670"/>
      <c r="M43" s="671"/>
      <c r="N43" s="670"/>
      <c r="O43" s="671"/>
      <c r="P43" s="660"/>
      <c r="Q43" s="661"/>
      <c r="R43" s="1858"/>
      <c r="S43" s="1858"/>
      <c r="T43" s="672"/>
      <c r="U43" s="673"/>
      <c r="V43" s="674"/>
      <c r="W43" s="672"/>
      <c r="X43" s="644">
        <f aca="true" t="shared" si="2" ref="X43:X48">P43/K43</f>
        <v>0</v>
      </c>
    </row>
    <row r="44" spans="4:24" s="644" customFormat="1" ht="15.75">
      <c r="D44" s="675"/>
      <c r="E44" s="654" t="s">
        <v>33</v>
      </c>
      <c r="F44" s="676"/>
      <c r="G44" s="677"/>
      <c r="H44" s="642"/>
      <c r="I44" s="657"/>
      <c r="J44" s="841">
        <v>3.5</v>
      </c>
      <c r="K44" s="659">
        <f t="shared" si="1"/>
        <v>105</v>
      </c>
      <c r="L44" s="658"/>
      <c r="M44" s="655"/>
      <c r="N44" s="658"/>
      <c r="O44" s="655"/>
      <c r="P44" s="660"/>
      <c r="Q44" s="661"/>
      <c r="R44" s="1858"/>
      <c r="S44" s="1858"/>
      <c r="T44" s="672"/>
      <c r="U44" s="673"/>
      <c r="V44" s="674"/>
      <c r="W44" s="672"/>
      <c r="X44" s="644">
        <f t="shared" si="2"/>
        <v>0</v>
      </c>
    </row>
    <row r="45" spans="4:25" s="644" customFormat="1" ht="16.5" thickBot="1">
      <c r="D45" s="675" t="s">
        <v>309</v>
      </c>
      <c r="E45" s="662" t="s">
        <v>34</v>
      </c>
      <c r="F45" s="676">
        <v>1</v>
      </c>
      <c r="G45" s="677"/>
      <c r="H45" s="642"/>
      <c r="I45" s="657"/>
      <c r="J45" s="841">
        <v>3</v>
      </c>
      <c r="K45" s="659">
        <f t="shared" si="1"/>
        <v>90</v>
      </c>
      <c r="L45" s="663">
        <f>M45+N45</f>
        <v>45</v>
      </c>
      <c r="M45" s="688">
        <v>15</v>
      </c>
      <c r="N45" s="688">
        <v>30</v>
      </c>
      <c r="O45" s="655"/>
      <c r="P45" s="660">
        <f>K45-L45</f>
        <v>45</v>
      </c>
      <c r="Q45" s="679">
        <f>L45/15</f>
        <v>3</v>
      </c>
      <c r="R45" s="1840"/>
      <c r="S45" s="1840"/>
      <c r="T45" s="680"/>
      <c r="U45" s="673"/>
      <c r="V45" s="674"/>
      <c r="W45" s="672"/>
      <c r="X45" s="644">
        <f t="shared" si="2"/>
        <v>0.5</v>
      </c>
      <c r="Y45" s="644">
        <v>1</v>
      </c>
    </row>
    <row r="46" spans="4:24" ht="31.5">
      <c r="D46" s="377" t="s">
        <v>310</v>
      </c>
      <c r="E46" s="665" t="s">
        <v>65</v>
      </c>
      <c r="F46" s="666"/>
      <c r="G46" s="667"/>
      <c r="H46" s="668"/>
      <c r="I46" s="669"/>
      <c r="J46" s="756">
        <f>J47+J48</f>
        <v>7</v>
      </c>
      <c r="K46" s="659">
        <f t="shared" si="1"/>
        <v>210</v>
      </c>
      <c r="L46" s="378"/>
      <c r="M46" s="379"/>
      <c r="N46" s="267"/>
      <c r="O46" s="379"/>
      <c r="P46" s="258"/>
      <c r="Q46" s="253"/>
      <c r="R46" s="1810"/>
      <c r="S46" s="1810"/>
      <c r="T46" s="255"/>
      <c r="U46" s="359"/>
      <c r="V46" s="357"/>
      <c r="W46" s="358"/>
      <c r="X46" s="336">
        <f t="shared" si="2"/>
        <v>0</v>
      </c>
    </row>
    <row r="47" spans="4:24" ht="24" customHeight="1">
      <c r="D47" s="380"/>
      <c r="E47" s="654" t="s">
        <v>33</v>
      </c>
      <c r="F47" s="676"/>
      <c r="G47" s="677"/>
      <c r="H47" s="642"/>
      <c r="I47" s="657"/>
      <c r="J47" s="756">
        <v>5</v>
      </c>
      <c r="K47" s="659">
        <f t="shared" si="1"/>
        <v>150</v>
      </c>
      <c r="L47" s="354"/>
      <c r="M47" s="352"/>
      <c r="N47" s="5"/>
      <c r="O47" s="352"/>
      <c r="P47" s="258"/>
      <c r="Q47" s="356"/>
      <c r="R47" s="1806"/>
      <c r="S47" s="1806"/>
      <c r="T47" s="358"/>
      <c r="U47" s="359"/>
      <c r="V47" s="357"/>
      <c r="W47" s="358"/>
      <c r="X47" s="336">
        <f t="shared" si="2"/>
        <v>0</v>
      </c>
    </row>
    <row r="48" spans="4:25" ht="24" customHeight="1">
      <c r="D48" s="380" t="s">
        <v>311</v>
      </c>
      <c r="E48" s="337" t="s">
        <v>34</v>
      </c>
      <c r="F48" s="381"/>
      <c r="G48" s="376" t="s">
        <v>105</v>
      </c>
      <c r="H48" s="57"/>
      <c r="I48" s="353"/>
      <c r="J48" s="756">
        <v>2</v>
      </c>
      <c r="K48" s="267">
        <f t="shared" si="1"/>
        <v>60</v>
      </c>
      <c r="L48" s="352">
        <f>M48+N48+O48</f>
        <v>30</v>
      </c>
      <c r="M48" s="268">
        <v>0</v>
      </c>
      <c r="N48" s="5"/>
      <c r="O48" s="17">
        <v>30</v>
      </c>
      <c r="P48" s="258">
        <f>K48-L48</f>
        <v>30</v>
      </c>
      <c r="Q48" s="356">
        <v>2</v>
      </c>
      <c r="R48" s="1806"/>
      <c r="S48" s="1806"/>
      <c r="T48" s="358"/>
      <c r="U48" s="359"/>
      <c r="V48" s="382"/>
      <c r="W48" s="358"/>
      <c r="X48" s="336">
        <f t="shared" si="2"/>
        <v>0.5</v>
      </c>
      <c r="Y48" s="336">
        <v>1</v>
      </c>
    </row>
    <row r="49" spans="4:23" ht="35.25" customHeight="1">
      <c r="D49" s="242" t="s">
        <v>312</v>
      </c>
      <c r="E49" s="383" t="s">
        <v>157</v>
      </c>
      <c r="F49" s="384"/>
      <c r="G49" s="385"/>
      <c r="H49" s="386"/>
      <c r="I49" s="387"/>
      <c r="J49" s="839">
        <f>J50+J51</f>
        <v>3</v>
      </c>
      <c r="K49" s="249">
        <f t="shared" si="1"/>
        <v>90</v>
      </c>
      <c r="L49" s="388"/>
      <c r="M49" s="389"/>
      <c r="N49" s="390"/>
      <c r="O49" s="389"/>
      <c r="P49" s="391"/>
      <c r="Q49" s="253"/>
      <c r="R49" s="1814"/>
      <c r="S49" s="1815"/>
      <c r="T49" s="255"/>
      <c r="U49" s="394"/>
      <c r="V49" s="395"/>
      <c r="W49" s="396"/>
    </row>
    <row r="50" spans="4:23" ht="21" customHeight="1">
      <c r="D50" s="242"/>
      <c r="E50" s="15" t="s">
        <v>33</v>
      </c>
      <c r="F50" s="384"/>
      <c r="G50" s="385"/>
      <c r="H50" s="386"/>
      <c r="I50" s="387"/>
      <c r="J50" s="839">
        <v>2</v>
      </c>
      <c r="K50" s="249">
        <f t="shared" si="1"/>
        <v>60</v>
      </c>
      <c r="L50" s="388"/>
      <c r="M50" s="389"/>
      <c r="N50" s="390"/>
      <c r="O50" s="389"/>
      <c r="P50" s="391"/>
      <c r="Q50" s="253"/>
      <c r="R50" s="392"/>
      <c r="S50" s="393"/>
      <c r="T50" s="255"/>
      <c r="U50" s="394"/>
      <c r="V50" s="395"/>
      <c r="W50" s="396"/>
    </row>
    <row r="51" spans="4:25" ht="19.5" customHeight="1">
      <c r="D51" s="380" t="s">
        <v>313</v>
      </c>
      <c r="E51" s="337" t="s">
        <v>34</v>
      </c>
      <c r="F51" s="384"/>
      <c r="G51" s="385" t="s">
        <v>122</v>
      </c>
      <c r="H51" s="386"/>
      <c r="I51" s="387"/>
      <c r="J51" s="839">
        <v>1</v>
      </c>
      <c r="K51" s="249">
        <f t="shared" si="1"/>
        <v>30</v>
      </c>
      <c r="L51" s="388">
        <v>18</v>
      </c>
      <c r="M51" s="736">
        <v>9</v>
      </c>
      <c r="N51" s="390">
        <v>9</v>
      </c>
      <c r="O51" s="389"/>
      <c r="P51" s="391">
        <f>K51-L51</f>
        <v>12</v>
      </c>
      <c r="Q51" s="253"/>
      <c r="R51" s="392"/>
      <c r="S51" s="393"/>
      <c r="T51" s="255">
        <v>2</v>
      </c>
      <c r="U51" s="394"/>
      <c r="V51" s="395"/>
      <c r="W51" s="396"/>
      <c r="Y51" s="336">
        <v>1</v>
      </c>
    </row>
    <row r="52" spans="4:24" ht="31.5">
      <c r="D52" s="361" t="s">
        <v>314</v>
      </c>
      <c r="E52" s="337" t="s">
        <v>118</v>
      </c>
      <c r="F52" s="268"/>
      <c r="G52" s="352"/>
      <c r="H52" s="397"/>
      <c r="I52" s="397"/>
      <c r="J52" s="756">
        <f>J53+J55+J54</f>
        <v>4</v>
      </c>
      <c r="K52" s="267">
        <f t="shared" si="1"/>
        <v>120</v>
      </c>
      <c r="L52" s="354"/>
      <c r="M52" s="13"/>
      <c r="N52" s="398"/>
      <c r="O52" s="13"/>
      <c r="P52" s="258"/>
      <c r="Q52" s="356"/>
      <c r="R52" s="1806"/>
      <c r="S52" s="1806"/>
      <c r="T52" s="399"/>
      <c r="U52" s="356"/>
      <c r="V52" s="400"/>
      <c r="W52" s="399"/>
      <c r="X52" s="336">
        <f aca="true" t="shared" si="3" ref="X52:X70">P52/K52</f>
        <v>0</v>
      </c>
    </row>
    <row r="53" spans="4:24" ht="31.5">
      <c r="D53" s="380"/>
      <c r="E53" s="401" t="s">
        <v>119</v>
      </c>
      <c r="F53" s="268"/>
      <c r="G53" s="352"/>
      <c r="H53" s="397"/>
      <c r="I53" s="397"/>
      <c r="J53" s="840">
        <v>2</v>
      </c>
      <c r="K53" s="267">
        <f t="shared" si="1"/>
        <v>60</v>
      </c>
      <c r="L53" s="354"/>
      <c r="M53" s="13"/>
      <c r="N53" s="398"/>
      <c r="O53" s="13"/>
      <c r="P53" s="258"/>
      <c r="Q53" s="356"/>
      <c r="R53" s="1806"/>
      <c r="S53" s="1806"/>
      <c r="T53" s="399"/>
      <c r="U53" s="356"/>
      <c r="V53" s="400"/>
      <c r="W53" s="399"/>
      <c r="X53" s="336">
        <f t="shared" si="3"/>
        <v>0</v>
      </c>
    </row>
    <row r="54" spans="4:24" ht="31.5">
      <c r="D54" s="380"/>
      <c r="E54" s="401" t="s">
        <v>120</v>
      </c>
      <c r="F54" s="268"/>
      <c r="G54" s="352"/>
      <c r="H54" s="397"/>
      <c r="I54" s="397"/>
      <c r="J54" s="840">
        <v>0.5</v>
      </c>
      <c r="K54" s="267">
        <f t="shared" si="1"/>
        <v>15</v>
      </c>
      <c r="L54" s="354"/>
      <c r="M54" s="13"/>
      <c r="N54" s="398"/>
      <c r="O54" s="13"/>
      <c r="P54" s="258"/>
      <c r="Q54" s="356"/>
      <c r="R54" s="1806"/>
      <c r="S54" s="1806"/>
      <c r="T54" s="399"/>
      <c r="U54" s="356"/>
      <c r="V54" s="400"/>
      <c r="W54" s="399"/>
      <c r="X54" s="336">
        <f t="shared" si="3"/>
        <v>0</v>
      </c>
    </row>
    <row r="55" spans="4:25" ht="15.75">
      <c r="D55" s="380" t="s">
        <v>315</v>
      </c>
      <c r="E55" s="337" t="s">
        <v>34</v>
      </c>
      <c r="F55" s="370">
        <v>5</v>
      </c>
      <c r="G55" s="352"/>
      <c r="H55" s="397"/>
      <c r="I55" s="397"/>
      <c r="J55" s="756">
        <v>1.5</v>
      </c>
      <c r="K55" s="267">
        <f t="shared" si="1"/>
        <v>45</v>
      </c>
      <c r="L55" s="352">
        <f>M55+N55+O55</f>
        <v>18</v>
      </c>
      <c r="M55" s="17">
        <v>9</v>
      </c>
      <c r="N55" s="3">
        <v>9</v>
      </c>
      <c r="O55" s="13"/>
      <c r="P55" s="258">
        <f>K55-L55</f>
        <v>27</v>
      </c>
      <c r="Q55" s="356"/>
      <c r="R55" s="1806"/>
      <c r="S55" s="1806"/>
      <c r="T55" s="399"/>
      <c r="U55" s="356"/>
      <c r="V55" s="357">
        <f>L55/9</f>
        <v>2</v>
      </c>
      <c r="W55" s="399"/>
      <c r="X55" s="336">
        <f t="shared" si="3"/>
        <v>0.6</v>
      </c>
      <c r="Y55" s="336">
        <v>2</v>
      </c>
    </row>
    <row r="56" spans="4:24" ht="47.25">
      <c r="D56" s="377" t="s">
        <v>129</v>
      </c>
      <c r="E56" s="402" t="s">
        <v>66</v>
      </c>
      <c r="F56" s="370"/>
      <c r="G56" s="379"/>
      <c r="H56" s="403"/>
      <c r="I56" s="372"/>
      <c r="J56" s="31">
        <f>J57+J58</f>
        <v>3</v>
      </c>
      <c r="K56" s="8">
        <f>PRODUCT(J56,30)</f>
        <v>90</v>
      </c>
      <c r="L56" s="404"/>
      <c r="M56" s="404"/>
      <c r="N56" s="404"/>
      <c r="O56" s="404"/>
      <c r="P56" s="169"/>
      <c r="Q56" s="405"/>
      <c r="R56" s="1811"/>
      <c r="S56" s="1811"/>
      <c r="T56" s="406"/>
      <c r="U56" s="407"/>
      <c r="V56" s="408"/>
      <c r="W56" s="406"/>
      <c r="X56" s="336">
        <f t="shared" si="3"/>
        <v>0</v>
      </c>
    </row>
    <row r="57" spans="4:24" ht="15.75">
      <c r="D57" s="380"/>
      <c r="E57" s="15" t="s">
        <v>33</v>
      </c>
      <c r="F57" s="268"/>
      <c r="G57" s="352"/>
      <c r="H57" s="409"/>
      <c r="I57" s="353"/>
      <c r="J57" s="237">
        <v>1.5</v>
      </c>
      <c r="K57" s="3">
        <f>PRODUCT(J57,30)</f>
        <v>45</v>
      </c>
      <c r="L57" s="354"/>
      <c r="M57" s="352"/>
      <c r="N57" s="354"/>
      <c r="O57" s="13"/>
      <c r="P57" s="258"/>
      <c r="Q57" s="356"/>
      <c r="R57" s="1806"/>
      <c r="S57" s="1806"/>
      <c r="T57" s="399"/>
      <c r="U57" s="410"/>
      <c r="V57" s="400"/>
      <c r="W57" s="399"/>
      <c r="X57" s="336">
        <f t="shared" si="3"/>
        <v>0</v>
      </c>
    </row>
    <row r="58" spans="4:25" s="753" customFormat="1" ht="15.75">
      <c r="D58" s="737" t="s">
        <v>137</v>
      </c>
      <c r="E58" s="738" t="s">
        <v>34</v>
      </c>
      <c r="F58" s="739"/>
      <c r="G58" s="740" t="s">
        <v>122</v>
      </c>
      <c r="H58" s="741"/>
      <c r="I58" s="742"/>
      <c r="J58" s="743">
        <v>1.5</v>
      </c>
      <c r="K58" s="744">
        <f>PRODUCT(J58,30)</f>
        <v>45</v>
      </c>
      <c r="L58" s="740">
        <f>M58+N58+O58</f>
        <v>18</v>
      </c>
      <c r="M58" s="739">
        <v>9</v>
      </c>
      <c r="N58" s="745"/>
      <c r="O58" s="746">
        <v>9</v>
      </c>
      <c r="P58" s="747">
        <f>K58-L58</f>
        <v>27</v>
      </c>
      <c r="Q58" s="748"/>
      <c r="R58" s="2016"/>
      <c r="S58" s="2017"/>
      <c r="T58" s="749">
        <f>L58/9</f>
        <v>2</v>
      </c>
      <c r="U58" s="750"/>
      <c r="V58" s="751"/>
      <c r="W58" s="752"/>
      <c r="X58" s="753">
        <f t="shared" si="3"/>
        <v>0.6</v>
      </c>
      <c r="Y58" s="753">
        <v>1</v>
      </c>
    </row>
    <row r="59" spans="4:24" s="724" customFormat="1" ht="15.75">
      <c r="D59" s="711" t="s">
        <v>130</v>
      </c>
      <c r="E59" s="712" t="s">
        <v>49</v>
      </c>
      <c r="F59" s="713"/>
      <c r="G59" s="713"/>
      <c r="H59" s="714"/>
      <c r="I59" s="715"/>
      <c r="J59" s="842">
        <v>11</v>
      </c>
      <c r="K59" s="717">
        <f aca="true" t="shared" si="4" ref="K59:K67">J59*30</f>
        <v>330</v>
      </c>
      <c r="L59" s="718"/>
      <c r="M59" s="713"/>
      <c r="N59" s="718"/>
      <c r="O59" s="713"/>
      <c r="P59" s="719"/>
      <c r="Q59" s="720"/>
      <c r="R59" s="1844"/>
      <c r="S59" s="1844"/>
      <c r="T59" s="721"/>
      <c r="U59" s="722"/>
      <c r="V59" s="723"/>
      <c r="W59" s="721"/>
      <c r="X59" s="724">
        <f t="shared" si="3"/>
        <v>0</v>
      </c>
    </row>
    <row r="60" spans="4:24" s="724" customFormat="1" ht="15.75">
      <c r="D60" s="725"/>
      <c r="E60" s="726" t="s">
        <v>33</v>
      </c>
      <c r="F60" s="727"/>
      <c r="G60" s="727"/>
      <c r="H60" s="728"/>
      <c r="I60" s="729"/>
      <c r="J60" s="843">
        <v>6</v>
      </c>
      <c r="K60" s="717">
        <f t="shared" si="4"/>
        <v>180</v>
      </c>
      <c r="L60" s="731"/>
      <c r="M60" s="727"/>
      <c r="N60" s="731"/>
      <c r="O60" s="727"/>
      <c r="P60" s="732"/>
      <c r="Q60" s="720"/>
      <c r="R60" s="1844"/>
      <c r="S60" s="1844"/>
      <c r="T60" s="721"/>
      <c r="U60" s="722"/>
      <c r="V60" s="723"/>
      <c r="W60" s="721"/>
      <c r="X60" s="724">
        <f t="shared" si="3"/>
        <v>0</v>
      </c>
    </row>
    <row r="61" spans="4:25" s="724" customFormat="1" ht="15.75">
      <c r="D61" s="725" t="s">
        <v>138</v>
      </c>
      <c r="E61" s="733" t="s">
        <v>34</v>
      </c>
      <c r="F61" s="727" t="s">
        <v>105</v>
      </c>
      <c r="G61" s="727"/>
      <c r="H61" s="728"/>
      <c r="I61" s="729"/>
      <c r="J61" s="842">
        <v>5</v>
      </c>
      <c r="K61" s="717">
        <f t="shared" si="4"/>
        <v>150</v>
      </c>
      <c r="L61" s="727">
        <f>M61+N61+O61</f>
        <v>90</v>
      </c>
      <c r="M61" s="735">
        <v>60</v>
      </c>
      <c r="N61" s="731">
        <v>15</v>
      </c>
      <c r="O61" s="735">
        <v>15</v>
      </c>
      <c r="P61" s="732">
        <f>K61-L61</f>
        <v>60</v>
      </c>
      <c r="Q61" s="720">
        <f>L61/15</f>
        <v>6</v>
      </c>
      <c r="R61" s="1844"/>
      <c r="S61" s="1844"/>
      <c r="T61" s="721"/>
      <c r="U61" s="722"/>
      <c r="V61" s="723"/>
      <c r="W61" s="721"/>
      <c r="X61" s="724">
        <f t="shared" si="3"/>
        <v>0.4</v>
      </c>
      <c r="Y61" s="724">
        <v>1</v>
      </c>
    </row>
    <row r="62" spans="4:23" ht="31.5">
      <c r="D62" s="681" t="s">
        <v>131</v>
      </c>
      <c r="E62" s="645" t="s">
        <v>267</v>
      </c>
      <c r="F62" s="641"/>
      <c r="G62" s="641"/>
      <c r="H62" s="641"/>
      <c r="I62" s="682"/>
      <c r="J62" s="840">
        <f>J63+J64</f>
        <v>5</v>
      </c>
      <c r="K62" s="683">
        <f t="shared" si="4"/>
        <v>150</v>
      </c>
      <c r="L62" s="14"/>
      <c r="M62" s="14"/>
      <c r="N62" s="14"/>
      <c r="O62" s="14"/>
      <c r="P62" s="161"/>
      <c r="Q62" s="161"/>
      <c r="R62" s="357"/>
      <c r="S62" s="357"/>
      <c r="T62" s="358"/>
      <c r="U62" s="359"/>
      <c r="V62" s="357"/>
      <c r="W62" s="358"/>
    </row>
    <row r="63" spans="4:23" ht="15.75">
      <c r="D63" s="640"/>
      <c r="E63" s="684" t="s">
        <v>33</v>
      </c>
      <c r="F63" s="641"/>
      <c r="G63" s="641"/>
      <c r="H63" s="641"/>
      <c r="I63" s="682"/>
      <c r="J63" s="840">
        <v>2</v>
      </c>
      <c r="K63" s="683">
        <f t="shared" si="4"/>
        <v>60</v>
      </c>
      <c r="L63" s="14"/>
      <c r="M63" s="14"/>
      <c r="N63" s="14"/>
      <c r="O63" s="14"/>
      <c r="P63" s="161"/>
      <c r="Q63" s="161"/>
      <c r="R63" s="357"/>
      <c r="S63" s="357"/>
      <c r="T63" s="358"/>
      <c r="U63" s="359"/>
      <c r="V63" s="357"/>
      <c r="W63" s="358"/>
    </row>
    <row r="64" spans="4:25" ht="15.75">
      <c r="D64" s="380" t="s">
        <v>139</v>
      </c>
      <c r="E64" s="337" t="s">
        <v>34</v>
      </c>
      <c r="F64" s="173"/>
      <c r="G64" s="14">
        <v>1</v>
      </c>
      <c r="H64" s="14"/>
      <c r="I64" s="168"/>
      <c r="J64" s="844">
        <v>3</v>
      </c>
      <c r="K64" s="151">
        <f>J64*30</f>
        <v>90</v>
      </c>
      <c r="L64" s="14">
        <v>45</v>
      </c>
      <c r="M64" s="14">
        <v>30</v>
      </c>
      <c r="N64" s="14">
        <v>15</v>
      </c>
      <c r="O64" s="14"/>
      <c r="P64" s="355">
        <f>K64-L64</f>
        <v>45</v>
      </c>
      <c r="Q64" s="356">
        <f>L64/15</f>
        <v>3</v>
      </c>
      <c r="R64" s="357"/>
      <c r="S64" s="357"/>
      <c r="T64" s="358"/>
      <c r="U64" s="359"/>
      <c r="V64" s="357"/>
      <c r="W64" s="358"/>
      <c r="Y64" s="336">
        <v>1</v>
      </c>
    </row>
    <row r="65" spans="4:24" ht="15.75">
      <c r="D65" s="664" t="s">
        <v>302</v>
      </c>
      <c r="E65" s="665" t="s">
        <v>50</v>
      </c>
      <c r="F65" s="685"/>
      <c r="G65" s="671"/>
      <c r="H65" s="686"/>
      <c r="I65" s="669"/>
      <c r="J65" s="845">
        <f>J67+J66</f>
        <v>7</v>
      </c>
      <c r="K65" s="659">
        <f t="shared" si="4"/>
        <v>210</v>
      </c>
      <c r="L65" s="378"/>
      <c r="M65" s="379"/>
      <c r="N65" s="378"/>
      <c r="O65" s="379"/>
      <c r="P65" s="33"/>
      <c r="Q65" s="405"/>
      <c r="R65" s="1811"/>
      <c r="S65" s="1811"/>
      <c r="T65" s="358"/>
      <c r="U65" s="359"/>
      <c r="V65" s="357"/>
      <c r="W65" s="358"/>
      <c r="X65" s="336">
        <f t="shared" si="3"/>
        <v>0</v>
      </c>
    </row>
    <row r="66" spans="4:24" ht="15.75" customHeight="1">
      <c r="D66" s="675"/>
      <c r="E66" s="654" t="s">
        <v>33</v>
      </c>
      <c r="F66" s="688"/>
      <c r="G66" s="655"/>
      <c r="H66" s="642"/>
      <c r="I66" s="657"/>
      <c r="J66" s="840">
        <v>2</v>
      </c>
      <c r="K66" s="659">
        <f t="shared" si="4"/>
        <v>60</v>
      </c>
      <c r="L66" s="354"/>
      <c r="M66" s="352"/>
      <c r="N66" s="354"/>
      <c r="O66" s="352"/>
      <c r="P66" s="355"/>
      <c r="Q66" s="356"/>
      <c r="R66" s="1806"/>
      <c r="S66" s="1806"/>
      <c r="T66" s="358"/>
      <c r="U66" s="359"/>
      <c r="V66" s="357"/>
      <c r="W66" s="358"/>
      <c r="X66" s="336">
        <f t="shared" si="3"/>
        <v>0</v>
      </c>
    </row>
    <row r="67" spans="4:25" ht="16.5" customHeight="1" thickBot="1">
      <c r="D67" s="411" t="s">
        <v>303</v>
      </c>
      <c r="E67" s="412" t="s">
        <v>34</v>
      </c>
      <c r="F67" s="413">
        <v>1</v>
      </c>
      <c r="G67" s="414"/>
      <c r="H67" s="66"/>
      <c r="I67" s="415"/>
      <c r="J67" s="846">
        <v>5</v>
      </c>
      <c r="K67" s="416">
        <f t="shared" si="4"/>
        <v>150</v>
      </c>
      <c r="L67" s="414">
        <f>M67+N67+O67</f>
        <v>75</v>
      </c>
      <c r="M67" s="413">
        <v>45</v>
      </c>
      <c r="N67" s="417">
        <v>15</v>
      </c>
      <c r="O67" s="413">
        <v>15</v>
      </c>
      <c r="P67" s="418">
        <f>K67-L67</f>
        <v>75</v>
      </c>
      <c r="Q67" s="419">
        <v>5</v>
      </c>
      <c r="R67" s="1835"/>
      <c r="S67" s="1835"/>
      <c r="T67" s="421"/>
      <c r="U67" s="422"/>
      <c r="V67" s="420"/>
      <c r="W67" s="421"/>
      <c r="X67" s="336">
        <f t="shared" si="3"/>
        <v>0.5</v>
      </c>
      <c r="Y67" s="336">
        <v>1</v>
      </c>
    </row>
    <row r="68" spans="4:24" ht="16.5" thickBot="1">
      <c r="D68" s="1938" t="s">
        <v>135</v>
      </c>
      <c r="E68" s="1939"/>
      <c r="F68" s="1939"/>
      <c r="G68" s="1939"/>
      <c r="H68" s="1939"/>
      <c r="I68" s="1940"/>
      <c r="J68" s="423">
        <f>J69+J70</f>
        <v>73.5</v>
      </c>
      <c r="K68" s="424">
        <f>PRODUCT(J68,30)</f>
        <v>2205</v>
      </c>
      <c r="L68" s="425"/>
      <c r="M68" s="425"/>
      <c r="N68" s="425"/>
      <c r="O68" s="425"/>
      <c r="P68" s="425"/>
      <c r="Q68" s="426"/>
      <c r="R68" s="2020"/>
      <c r="S68" s="2020"/>
      <c r="T68" s="427"/>
      <c r="U68" s="428"/>
      <c r="V68" s="429"/>
      <c r="W68" s="430"/>
      <c r="X68" s="336">
        <f t="shared" si="3"/>
        <v>0</v>
      </c>
    </row>
    <row r="69" spans="4:24" ht="16.5" thickBot="1">
      <c r="D69" s="1833" t="s">
        <v>55</v>
      </c>
      <c r="E69" s="1834"/>
      <c r="F69" s="1834"/>
      <c r="G69" s="1834"/>
      <c r="H69" s="1834"/>
      <c r="I69" s="1834"/>
      <c r="J69" s="230">
        <f>J37+J41+J44+J34+J47+J53+J57+J60+J66+J39+J54+J50+J63</f>
        <v>40</v>
      </c>
      <c r="K69" s="280">
        <f>K37+K41+K44+K34+K47+K53+K57+K60+K66+K39+K54+K50+K63</f>
        <v>1200</v>
      </c>
      <c r="L69" s="55"/>
      <c r="M69" s="431"/>
      <c r="N69" s="431"/>
      <c r="O69" s="431"/>
      <c r="P69" s="432"/>
      <c r="Q69" s="433"/>
      <c r="R69" s="1847"/>
      <c r="S69" s="1847"/>
      <c r="T69" s="434"/>
      <c r="U69" s="434"/>
      <c r="V69" s="434"/>
      <c r="W69" s="435"/>
      <c r="X69" s="336">
        <f t="shared" si="3"/>
        <v>0</v>
      </c>
    </row>
    <row r="70" spans="4:24" ht="16.5" thickBot="1">
      <c r="D70" s="1819" t="s">
        <v>110</v>
      </c>
      <c r="E70" s="1820"/>
      <c r="F70" s="1820"/>
      <c r="G70" s="1820"/>
      <c r="H70" s="1820"/>
      <c r="I70" s="1821"/>
      <c r="J70" s="230">
        <f>J38+J42+J45+J35++J48+J55+J58+J61+J67+J51+J64</f>
        <v>33.5</v>
      </c>
      <c r="K70" s="280">
        <f aca="true" t="shared" si="5" ref="K70:P70">K38+K42+K45+K35++K48+K55+K58+K61+K67+K51+K64</f>
        <v>1005</v>
      </c>
      <c r="L70" s="280">
        <f t="shared" si="5"/>
        <v>488</v>
      </c>
      <c r="M70" s="280">
        <f>M38+M42+M45+M35++M48+M55+M58+M61+M67+M51+M64</f>
        <v>272</v>
      </c>
      <c r="N70" s="280">
        <f t="shared" si="5"/>
        <v>111</v>
      </c>
      <c r="O70" s="280">
        <f t="shared" si="5"/>
        <v>105</v>
      </c>
      <c r="P70" s="280">
        <f t="shared" si="5"/>
        <v>517</v>
      </c>
      <c r="Q70" s="230">
        <f>SUM(Q33:Q67)</f>
        <v>26</v>
      </c>
      <c r="R70" s="1845">
        <f>SUM(R33:S67)</f>
        <v>5</v>
      </c>
      <c r="S70" s="1846"/>
      <c r="T70" s="230">
        <f>SUM(T33:T67)</f>
        <v>4</v>
      </c>
      <c r="U70" s="230">
        <f>SUM(U33:U67)</f>
        <v>0</v>
      </c>
      <c r="V70" s="230">
        <f>SUM(V33:V67)</f>
        <v>2</v>
      </c>
      <c r="W70" s="214">
        <f>SUM(W33:W67)</f>
        <v>0</v>
      </c>
      <c r="X70" s="336">
        <f t="shared" si="3"/>
        <v>0.5144278606965174</v>
      </c>
    </row>
    <row r="71" spans="4:23" ht="16.5" thickBot="1">
      <c r="D71" s="1822"/>
      <c r="E71" s="1823"/>
      <c r="F71" s="1823"/>
      <c r="G71" s="1823"/>
      <c r="H71" s="1823"/>
      <c r="I71" s="1823"/>
      <c r="J71" s="1823"/>
      <c r="K71" s="1823"/>
      <c r="L71" s="1823"/>
      <c r="M71" s="1823"/>
      <c r="N71" s="1823"/>
      <c r="O71" s="1823"/>
      <c r="P71" s="1823"/>
      <c r="Q71" s="1823"/>
      <c r="R71" s="1823"/>
      <c r="S71" s="1823"/>
      <c r="T71" s="1823"/>
      <c r="U71" s="1823"/>
      <c r="V71" s="1823"/>
      <c r="W71" s="1824"/>
    </row>
    <row r="72" spans="4:24" ht="22.5" customHeight="1" thickBot="1">
      <c r="D72" s="1825" t="s">
        <v>102</v>
      </c>
      <c r="E72" s="1826"/>
      <c r="F72" s="1826"/>
      <c r="G72" s="1826"/>
      <c r="H72" s="1826"/>
      <c r="I72" s="1826"/>
      <c r="J72" s="1826"/>
      <c r="K72" s="1826"/>
      <c r="L72" s="1826"/>
      <c r="M72" s="1826"/>
      <c r="N72" s="1826"/>
      <c r="O72" s="1826"/>
      <c r="P72" s="1826"/>
      <c r="Q72" s="1826"/>
      <c r="R72" s="1826"/>
      <c r="S72" s="1826"/>
      <c r="T72" s="1826"/>
      <c r="U72" s="1826"/>
      <c r="V72" s="1826"/>
      <c r="W72" s="1827"/>
      <c r="X72" s="336" t="e">
        <f>P72/K72</f>
        <v>#DIV/0!</v>
      </c>
    </row>
    <row r="73" spans="4:24" ht="15.75" customHeight="1" thickBot="1">
      <c r="D73" s="1828" t="s">
        <v>264</v>
      </c>
      <c r="E73" s="1829"/>
      <c r="F73" s="1829"/>
      <c r="G73" s="1829"/>
      <c r="H73" s="1829"/>
      <c r="I73" s="1829"/>
      <c r="J73" s="1829"/>
      <c r="K73" s="1829"/>
      <c r="L73" s="1829"/>
      <c r="M73" s="1829"/>
      <c r="N73" s="1829"/>
      <c r="O73" s="1829"/>
      <c r="P73" s="1829"/>
      <c r="Q73" s="1829"/>
      <c r="R73" s="1829"/>
      <c r="S73" s="1829"/>
      <c r="T73" s="1829"/>
      <c r="U73" s="1829"/>
      <c r="V73" s="1829"/>
      <c r="W73" s="1830"/>
      <c r="X73" s="336" t="e">
        <f>P73/K73</f>
        <v>#DIV/0!</v>
      </c>
    </row>
    <row r="74" spans="4:23" ht="21.75" customHeight="1">
      <c r="D74" s="1816" t="s">
        <v>268</v>
      </c>
      <c r="E74" s="1817"/>
      <c r="F74" s="1817"/>
      <c r="G74" s="1817"/>
      <c r="H74" s="1817"/>
      <c r="I74" s="1817"/>
      <c r="J74" s="1817"/>
      <c r="K74" s="1817"/>
      <c r="L74" s="1817"/>
      <c r="M74" s="1817"/>
      <c r="N74" s="1817"/>
      <c r="O74" s="1817"/>
      <c r="P74" s="1817"/>
      <c r="Q74" s="1817"/>
      <c r="R74" s="1817"/>
      <c r="S74" s="1817"/>
      <c r="T74" s="1817"/>
      <c r="U74" s="1817"/>
      <c r="V74" s="1817"/>
      <c r="W74" s="1818"/>
    </row>
    <row r="75" spans="4:27" ht="30" customHeight="1">
      <c r="D75" s="6" t="s">
        <v>276</v>
      </c>
      <c r="E75" s="275" t="s">
        <v>63</v>
      </c>
      <c r="F75" s="370"/>
      <c r="G75" s="379"/>
      <c r="H75" s="403"/>
      <c r="I75" s="372"/>
      <c r="J75" s="845">
        <f>J76+J77</f>
        <v>6.5</v>
      </c>
      <c r="K75" s="267">
        <f>J75*30</f>
        <v>195</v>
      </c>
      <c r="L75" s="360"/>
      <c r="M75" s="13"/>
      <c r="N75" s="13"/>
      <c r="O75" s="13"/>
      <c r="P75" s="436"/>
      <c r="Q75" s="437"/>
      <c r="R75" s="1806"/>
      <c r="S75" s="1806"/>
      <c r="T75" s="399"/>
      <c r="U75" s="410"/>
      <c r="V75" s="357"/>
      <c r="W75" s="399"/>
      <c r="Z75" s="336" t="s">
        <v>338</v>
      </c>
      <c r="AA75" s="865">
        <f>SUMIF(Y$75:Y$89,1,J$75:J$89)</f>
        <v>13</v>
      </c>
    </row>
    <row r="76" spans="4:27" ht="21.75" customHeight="1">
      <c r="D76" s="6"/>
      <c r="E76" s="15" t="s">
        <v>33</v>
      </c>
      <c r="F76" s="268"/>
      <c r="G76" s="352"/>
      <c r="H76" s="409"/>
      <c r="I76" s="409"/>
      <c r="J76" s="847">
        <v>3.5</v>
      </c>
      <c r="K76" s="267">
        <f>J76*30</f>
        <v>105</v>
      </c>
      <c r="L76" s="388"/>
      <c r="M76" s="13"/>
      <c r="N76" s="13"/>
      <c r="O76" s="13"/>
      <c r="P76" s="391"/>
      <c r="Q76" s="356"/>
      <c r="R76" s="1814"/>
      <c r="S76" s="1815"/>
      <c r="T76" s="399"/>
      <c r="U76" s="410"/>
      <c r="V76" s="357"/>
      <c r="W76" s="399"/>
      <c r="Z76" s="336" t="s">
        <v>339</v>
      </c>
      <c r="AA76" s="865">
        <f>SUMIF(Y$75:Y$89,2,J$75:J$89)</f>
        <v>0</v>
      </c>
    </row>
    <row r="77" spans="4:25" ht="21.75" customHeight="1">
      <c r="D77" s="13" t="s">
        <v>277</v>
      </c>
      <c r="E77" s="337" t="s">
        <v>34</v>
      </c>
      <c r="F77" s="268">
        <v>3</v>
      </c>
      <c r="G77" s="352"/>
      <c r="H77" s="409"/>
      <c r="I77" s="409"/>
      <c r="J77" s="845">
        <v>3</v>
      </c>
      <c r="K77" s="267">
        <f>J77*30</f>
        <v>90</v>
      </c>
      <c r="L77" s="388">
        <f>M77+N77+O77</f>
        <v>45</v>
      </c>
      <c r="M77" s="13" t="s">
        <v>114</v>
      </c>
      <c r="N77" s="13" t="s">
        <v>113</v>
      </c>
      <c r="O77" s="13"/>
      <c r="P77" s="391">
        <f>K77-L77</f>
        <v>45</v>
      </c>
      <c r="Q77" s="356"/>
      <c r="R77" s="1814"/>
      <c r="S77" s="1815"/>
      <c r="T77" s="358">
        <f>L77/9</f>
        <v>5</v>
      </c>
      <c r="U77" s="410"/>
      <c r="V77" s="357"/>
      <c r="W77" s="399"/>
      <c r="Y77" s="336">
        <v>1</v>
      </c>
    </row>
    <row r="78" spans="4:23" ht="31.5">
      <c r="D78" s="70" t="s">
        <v>278</v>
      </c>
      <c r="E78" s="438" t="s">
        <v>56</v>
      </c>
      <c r="F78" s="439"/>
      <c r="G78" s="440"/>
      <c r="H78" s="441"/>
      <c r="I78" s="441"/>
      <c r="J78" s="848">
        <f>J79+J80</f>
        <v>3</v>
      </c>
      <c r="K78" s="443">
        <f aca="true" t="shared" si="6" ref="K78:K91">J78*30</f>
        <v>90</v>
      </c>
      <c r="L78" s="440"/>
      <c r="M78" s="145"/>
      <c r="N78" s="444"/>
      <c r="O78" s="444"/>
      <c r="P78" s="445"/>
      <c r="Q78" s="446"/>
      <c r="R78" s="1946"/>
      <c r="S78" s="1946"/>
      <c r="T78" s="448"/>
      <c r="U78" s="449"/>
      <c r="V78" s="450"/>
      <c r="W78" s="451"/>
    </row>
    <row r="79" spans="4:23" s="601" customFormat="1" ht="15.75">
      <c r="D79" s="70"/>
      <c r="E79" s="15" t="s">
        <v>33</v>
      </c>
      <c r="F79" s="439"/>
      <c r="G79" s="440"/>
      <c r="H79" s="441"/>
      <c r="I79" s="441"/>
      <c r="J79" s="848">
        <v>1</v>
      </c>
      <c r="K79" s="443">
        <f t="shared" si="6"/>
        <v>30</v>
      </c>
      <c r="L79" s="440"/>
      <c r="M79" s="145"/>
      <c r="N79" s="444"/>
      <c r="O79" s="444"/>
      <c r="P79" s="445"/>
      <c r="Q79" s="446"/>
      <c r="R79" s="447"/>
      <c r="S79" s="447"/>
      <c r="T79" s="448"/>
      <c r="U79" s="598"/>
      <c r="V79" s="599"/>
      <c r="W79" s="600"/>
    </row>
    <row r="80" spans="4:25" ht="16.5" thickBot="1">
      <c r="D80" s="389" t="s">
        <v>279</v>
      </c>
      <c r="E80" s="337" t="s">
        <v>34</v>
      </c>
      <c r="F80" s="439"/>
      <c r="G80" s="440" t="s">
        <v>52</v>
      </c>
      <c r="H80" s="441"/>
      <c r="I80" s="441"/>
      <c r="J80" s="848">
        <v>2</v>
      </c>
      <c r="K80" s="443">
        <f t="shared" si="6"/>
        <v>60</v>
      </c>
      <c r="L80" s="440" t="s">
        <v>114</v>
      </c>
      <c r="M80" s="145" t="s">
        <v>113</v>
      </c>
      <c r="N80" s="444"/>
      <c r="O80" s="444">
        <v>9</v>
      </c>
      <c r="P80" s="445">
        <f>K80-L80</f>
        <v>33</v>
      </c>
      <c r="Q80" s="446"/>
      <c r="R80" s="447">
        <v>3</v>
      </c>
      <c r="S80" s="447"/>
      <c r="T80" s="448"/>
      <c r="U80" s="452"/>
      <c r="V80" s="450"/>
      <c r="W80" s="451"/>
      <c r="Y80" s="336">
        <v>1</v>
      </c>
    </row>
    <row r="81" spans="4:23" ht="31.5">
      <c r="D81" s="70" t="s">
        <v>280</v>
      </c>
      <c r="E81" s="453" t="s">
        <v>44</v>
      </c>
      <c r="F81" s="454"/>
      <c r="G81" s="455"/>
      <c r="H81" s="456"/>
      <c r="I81" s="457"/>
      <c r="J81" s="849">
        <f>J82+J83</f>
        <v>7.5</v>
      </c>
      <c r="K81" s="458">
        <f>PRODUCT(J81,30)</f>
        <v>225</v>
      </c>
      <c r="L81" s="459"/>
      <c r="M81" s="459"/>
      <c r="N81" s="459"/>
      <c r="O81" s="459"/>
      <c r="P81" s="460"/>
      <c r="Q81" s="461"/>
      <c r="R81" s="2021"/>
      <c r="S81" s="2021"/>
      <c r="T81" s="463"/>
      <c r="U81" s="464"/>
      <c r="V81" s="459"/>
      <c r="W81" s="463"/>
    </row>
    <row r="82" spans="4:23" ht="15.75">
      <c r="D82" s="70"/>
      <c r="E82" s="15" t="s">
        <v>33</v>
      </c>
      <c r="F82" s="268"/>
      <c r="G82" s="352"/>
      <c r="H82" s="409"/>
      <c r="I82" s="606"/>
      <c r="J82" s="840">
        <v>4.5</v>
      </c>
      <c r="K82" s="8">
        <f>PRODUCT(J82,30)</f>
        <v>135</v>
      </c>
      <c r="L82" s="354"/>
      <c r="M82" s="352"/>
      <c r="N82" s="354"/>
      <c r="O82" s="13"/>
      <c r="P82" s="258"/>
      <c r="Q82" s="20"/>
      <c r="R82" s="1807"/>
      <c r="S82" s="1807"/>
      <c r="T82" s="465"/>
      <c r="U82" s="466"/>
      <c r="V82" s="398"/>
      <c r="W82" s="465"/>
    </row>
    <row r="83" spans="4:25" ht="15.75">
      <c r="D83" s="389" t="s">
        <v>281</v>
      </c>
      <c r="E83" s="337" t="s">
        <v>34</v>
      </c>
      <c r="F83" s="268">
        <v>3</v>
      </c>
      <c r="G83" s="352"/>
      <c r="H83" s="409"/>
      <c r="I83" s="606"/>
      <c r="J83" s="850">
        <v>3</v>
      </c>
      <c r="K83" s="8">
        <f>PRODUCT(J83,30)</f>
        <v>90</v>
      </c>
      <c r="L83" s="352">
        <f>M83+N83+O83</f>
        <v>45</v>
      </c>
      <c r="M83" s="352" t="s">
        <v>113</v>
      </c>
      <c r="N83" s="354">
        <v>9</v>
      </c>
      <c r="O83" s="13" t="s">
        <v>113</v>
      </c>
      <c r="P83" s="258">
        <f>K83-L83</f>
        <v>45</v>
      </c>
      <c r="Q83" s="20"/>
      <c r="R83" s="1854"/>
      <c r="S83" s="1855"/>
      <c r="T83" s="92">
        <f>L83/9</f>
        <v>5</v>
      </c>
      <c r="U83" s="50"/>
      <c r="V83" s="398"/>
      <c r="W83" s="465"/>
      <c r="Y83" s="336">
        <v>1</v>
      </c>
    </row>
    <row r="84" spans="4:23" ht="15.75">
      <c r="D84" s="70" t="s">
        <v>282</v>
      </c>
      <c r="E84" s="275" t="s">
        <v>156</v>
      </c>
      <c r="F84" s="370"/>
      <c r="G84" s="379"/>
      <c r="H84" s="403"/>
      <c r="I84" s="372"/>
      <c r="J84" s="756">
        <f>J85+J86</f>
        <v>5</v>
      </c>
      <c r="K84" s="267">
        <f t="shared" si="6"/>
        <v>150</v>
      </c>
      <c r="L84" s="378"/>
      <c r="M84" s="6"/>
      <c r="N84" s="6"/>
      <c r="O84" s="6"/>
      <c r="P84" s="169"/>
      <c r="Q84" s="356"/>
      <c r="R84" s="1806"/>
      <c r="S84" s="1806"/>
      <c r="T84" s="467"/>
      <c r="U84" s="359"/>
      <c r="V84" s="400"/>
      <c r="W84" s="399"/>
    </row>
    <row r="85" spans="4:23" ht="15.75">
      <c r="D85" s="70"/>
      <c r="E85" s="15" t="s">
        <v>33</v>
      </c>
      <c r="F85" s="268"/>
      <c r="G85" s="352"/>
      <c r="H85" s="409"/>
      <c r="I85" s="409"/>
      <c r="J85" s="840">
        <v>2</v>
      </c>
      <c r="K85" s="267">
        <f t="shared" si="6"/>
        <v>60</v>
      </c>
      <c r="L85" s="354"/>
      <c r="M85" s="13"/>
      <c r="N85" s="13"/>
      <c r="O85" s="13"/>
      <c r="P85" s="258"/>
      <c r="Q85" s="356"/>
      <c r="R85" s="1814"/>
      <c r="S85" s="1815"/>
      <c r="T85" s="399"/>
      <c r="U85" s="359"/>
      <c r="V85" s="400"/>
      <c r="W85" s="399"/>
    </row>
    <row r="86" spans="4:25" ht="15.75">
      <c r="D86" s="389" t="s">
        <v>321</v>
      </c>
      <c r="E86" s="337" t="s">
        <v>34</v>
      </c>
      <c r="F86" s="268">
        <v>2</v>
      </c>
      <c r="G86" s="352"/>
      <c r="H86" s="409"/>
      <c r="I86" s="409"/>
      <c r="J86" s="756">
        <v>3</v>
      </c>
      <c r="K86" s="267">
        <f t="shared" si="6"/>
        <v>90</v>
      </c>
      <c r="L86" s="352">
        <f>M86+N86+O86</f>
        <v>45</v>
      </c>
      <c r="M86" s="13" t="s">
        <v>114</v>
      </c>
      <c r="N86" s="13" t="s">
        <v>28</v>
      </c>
      <c r="O86" s="13" t="s">
        <v>28</v>
      </c>
      <c r="P86" s="258">
        <f>K86-L86</f>
        <v>45</v>
      </c>
      <c r="Q86" s="356"/>
      <c r="R86" s="1814">
        <v>5</v>
      </c>
      <c r="S86" s="1815"/>
      <c r="T86" s="467"/>
      <c r="U86" s="359"/>
      <c r="V86" s="400"/>
      <c r="W86" s="399"/>
      <c r="Y86" s="336">
        <v>1</v>
      </c>
    </row>
    <row r="87" spans="4:23" ht="31.5">
      <c r="D87" s="70" t="s">
        <v>283</v>
      </c>
      <c r="E87" s="369" t="s">
        <v>38</v>
      </c>
      <c r="F87" s="379"/>
      <c r="G87" s="379"/>
      <c r="H87" s="403"/>
      <c r="I87" s="372"/>
      <c r="J87" s="31">
        <f>J88+J89</f>
        <v>4</v>
      </c>
      <c r="K87" s="267">
        <f t="shared" si="6"/>
        <v>120</v>
      </c>
      <c r="L87" s="378"/>
      <c r="M87" s="378"/>
      <c r="N87" s="378"/>
      <c r="O87" s="378"/>
      <c r="P87" s="468"/>
      <c r="Q87" s="356"/>
      <c r="R87" s="1806"/>
      <c r="S87" s="1806"/>
      <c r="T87" s="399"/>
      <c r="U87" s="410"/>
      <c r="V87" s="400"/>
      <c r="W87" s="399"/>
    </row>
    <row r="88" spans="4:23" ht="15.75">
      <c r="D88" s="70"/>
      <c r="E88" s="15" t="s">
        <v>33</v>
      </c>
      <c r="F88" s="352"/>
      <c r="G88" s="352"/>
      <c r="H88" s="409"/>
      <c r="I88" s="606"/>
      <c r="J88" s="237">
        <v>2</v>
      </c>
      <c r="K88" s="267">
        <f t="shared" si="6"/>
        <v>60</v>
      </c>
      <c r="L88" s="354"/>
      <c r="M88" s="354"/>
      <c r="N88" s="354"/>
      <c r="O88" s="354"/>
      <c r="P88" s="469"/>
      <c r="Q88" s="356"/>
      <c r="R88" s="1806"/>
      <c r="S88" s="1806"/>
      <c r="T88" s="399"/>
      <c r="U88" s="410"/>
      <c r="V88" s="400"/>
      <c r="W88" s="399"/>
    </row>
    <row r="89" spans="4:25" ht="15.75">
      <c r="D89" s="389" t="s">
        <v>284</v>
      </c>
      <c r="E89" s="337" t="s">
        <v>34</v>
      </c>
      <c r="F89" s="352"/>
      <c r="G89" s="352" t="s">
        <v>52</v>
      </c>
      <c r="H89" s="409"/>
      <c r="I89" s="606"/>
      <c r="J89" s="31">
        <v>2</v>
      </c>
      <c r="K89" s="267">
        <f t="shared" si="6"/>
        <v>60</v>
      </c>
      <c r="L89" s="266">
        <v>36</v>
      </c>
      <c r="M89" s="352" t="s">
        <v>113</v>
      </c>
      <c r="N89" s="354"/>
      <c r="O89" s="352" t="s">
        <v>113</v>
      </c>
      <c r="P89" s="258">
        <f>K89-L89</f>
        <v>24</v>
      </c>
      <c r="Q89" s="359"/>
      <c r="R89" s="1806">
        <f>L89/9</f>
        <v>4</v>
      </c>
      <c r="S89" s="1806"/>
      <c r="T89" s="399"/>
      <c r="U89" s="410"/>
      <c r="V89" s="400"/>
      <c r="W89" s="399"/>
      <c r="Y89" s="336">
        <v>1</v>
      </c>
    </row>
    <row r="90" spans="4:23" ht="16.5" thickBot="1">
      <c r="D90" s="1801" t="s">
        <v>261</v>
      </c>
      <c r="E90" s="1802"/>
      <c r="F90" s="1802"/>
      <c r="G90" s="1802"/>
      <c r="H90" s="1802"/>
      <c r="I90" s="1802"/>
      <c r="J90" s="248">
        <f>J91+J92</f>
        <v>26</v>
      </c>
      <c r="K90" s="267">
        <f t="shared" si="6"/>
        <v>780</v>
      </c>
      <c r="L90" s="470"/>
      <c r="M90" s="470"/>
      <c r="N90" s="470"/>
      <c r="O90" s="470"/>
      <c r="P90" s="470"/>
      <c r="Q90" s="395"/>
      <c r="R90" s="395"/>
      <c r="S90" s="395"/>
      <c r="T90" s="395"/>
      <c r="U90" s="395"/>
      <c r="V90" s="395"/>
      <c r="W90" s="395"/>
    </row>
    <row r="91" spans="4:23" ht="16.5" thickBot="1">
      <c r="D91" s="1822" t="s">
        <v>329</v>
      </c>
      <c r="E91" s="1929"/>
      <c r="F91" s="1929"/>
      <c r="G91" s="1929"/>
      <c r="H91" s="1929"/>
      <c r="I91" s="1929"/>
      <c r="J91" s="248">
        <f>J85+J88+J82+J76+J79</f>
        <v>13</v>
      </c>
      <c r="K91" s="267">
        <f t="shared" si="6"/>
        <v>390</v>
      </c>
      <c r="L91" s="470"/>
      <c r="M91" s="470"/>
      <c r="N91" s="470"/>
      <c r="O91" s="470"/>
      <c r="P91" s="470"/>
      <c r="Q91" s="395"/>
      <c r="R91" s="395"/>
      <c r="S91" s="395"/>
      <c r="T91" s="395"/>
      <c r="U91" s="395"/>
      <c r="V91" s="395"/>
      <c r="W91" s="395"/>
    </row>
    <row r="92" spans="4:23" ht="16.5" thickBot="1">
      <c r="D92" s="1931" t="s">
        <v>260</v>
      </c>
      <c r="E92" s="1932"/>
      <c r="F92" s="1932"/>
      <c r="G92" s="1932"/>
      <c r="H92" s="1932"/>
      <c r="I92" s="1932"/>
      <c r="J92" s="248">
        <f>J80+J86+J89+J83+J77</f>
        <v>13</v>
      </c>
      <c r="K92" s="248">
        <f aca="true" t="shared" si="7" ref="K92:P92">K80+K86+K89+K83+K77</f>
        <v>390</v>
      </c>
      <c r="L92" s="248">
        <f t="shared" si="7"/>
        <v>198</v>
      </c>
      <c r="M92" s="248">
        <f t="shared" si="7"/>
        <v>108</v>
      </c>
      <c r="N92" s="248">
        <f t="shared" si="7"/>
        <v>36</v>
      </c>
      <c r="O92" s="248">
        <f t="shared" si="7"/>
        <v>54</v>
      </c>
      <c r="P92" s="248">
        <f t="shared" si="7"/>
        <v>192</v>
      </c>
      <c r="Q92" s="346">
        <f>SUM(Q75:Q89)</f>
        <v>0</v>
      </c>
      <c r="R92" s="346">
        <f>SUM(R75:R89)</f>
        <v>12</v>
      </c>
      <c r="S92" s="346">
        <f>SUM(S78:S89)</f>
        <v>0</v>
      </c>
      <c r="T92" s="346">
        <f>SUM(T75:T89)</f>
        <v>10</v>
      </c>
      <c r="U92" s="346">
        <f>SUM(U75:U89)</f>
        <v>0</v>
      </c>
      <c r="V92" s="346">
        <f>SUM(V75:V89)</f>
        <v>0</v>
      </c>
      <c r="W92" s="346">
        <f>SUM(W75:W89)</f>
        <v>0</v>
      </c>
    </row>
    <row r="93" spans="4:23" ht="16.5" thickBot="1">
      <c r="D93" s="1833"/>
      <c r="E93" s="2018"/>
      <c r="F93" s="2018"/>
      <c r="G93" s="2018"/>
      <c r="H93" s="2018"/>
      <c r="I93" s="2018"/>
      <c r="J93" s="2018"/>
      <c r="K93" s="2018"/>
      <c r="L93" s="2018"/>
      <c r="M93" s="2018"/>
      <c r="N93" s="2018"/>
      <c r="O93" s="2018"/>
      <c r="P93" s="2018"/>
      <c r="Q93" s="2018"/>
      <c r="R93" s="2018"/>
      <c r="S93" s="2018"/>
      <c r="T93" s="2018"/>
      <c r="U93" s="2018"/>
      <c r="V93" s="2018"/>
      <c r="W93" s="2019"/>
    </row>
    <row r="94" spans="4:23" ht="19.5" customHeight="1" thickBot="1">
      <c r="D94" s="1798" t="s">
        <v>269</v>
      </c>
      <c r="E94" s="1799"/>
      <c r="F94" s="1799"/>
      <c r="G94" s="1799"/>
      <c r="H94" s="1799"/>
      <c r="I94" s="1799"/>
      <c r="J94" s="1799"/>
      <c r="K94" s="1799"/>
      <c r="L94" s="1799"/>
      <c r="M94" s="1799"/>
      <c r="N94" s="1799"/>
      <c r="O94" s="1799"/>
      <c r="P94" s="1799"/>
      <c r="Q94" s="1799"/>
      <c r="R94" s="1799"/>
      <c r="S94" s="1799"/>
      <c r="T94" s="1799"/>
      <c r="U94" s="1799"/>
      <c r="V94" s="1799"/>
      <c r="W94" s="1800"/>
    </row>
    <row r="95" spans="4:27" ht="47.25">
      <c r="D95" s="473"/>
      <c r="E95" s="271" t="s">
        <v>275</v>
      </c>
      <c r="F95" s="188"/>
      <c r="G95" s="157"/>
      <c r="H95" s="157"/>
      <c r="I95" s="149"/>
      <c r="J95" s="704">
        <v>8</v>
      </c>
      <c r="K95" s="233">
        <f>J95*30</f>
        <v>240</v>
      </c>
      <c r="L95" s="186"/>
      <c r="M95" s="157"/>
      <c r="N95" s="157"/>
      <c r="O95" s="157"/>
      <c r="P95" s="272"/>
      <c r="Q95" s="188"/>
      <c r="R95" s="157"/>
      <c r="S95" s="157"/>
      <c r="T95" s="272"/>
      <c r="U95" s="188"/>
      <c r="V95" s="157"/>
      <c r="W95" s="474"/>
      <c r="X95" s="607"/>
      <c r="Z95" s="336" t="s">
        <v>338</v>
      </c>
      <c r="AA95" s="864">
        <f>J98+J99+J102</f>
        <v>8</v>
      </c>
    </row>
    <row r="96" spans="4:24" ht="15.75">
      <c r="D96" s="475"/>
      <c r="E96" s="234" t="s">
        <v>33</v>
      </c>
      <c r="F96" s="159"/>
      <c r="G96" s="14"/>
      <c r="H96" s="14"/>
      <c r="I96" s="168"/>
      <c r="J96" s="705">
        <v>3</v>
      </c>
      <c r="K96" s="233">
        <f>J96*30</f>
        <v>90</v>
      </c>
      <c r="L96" s="173"/>
      <c r="M96" s="14"/>
      <c r="N96" s="14"/>
      <c r="O96" s="14"/>
      <c r="P96" s="162"/>
      <c r="Q96" s="159"/>
      <c r="R96" s="14"/>
      <c r="S96" s="14"/>
      <c r="T96" s="162"/>
      <c r="U96" s="159"/>
      <c r="V96" s="14"/>
      <c r="W96" s="53"/>
      <c r="X96" s="607"/>
    </row>
    <row r="97" spans="4:24" ht="15.75">
      <c r="D97" s="475"/>
      <c r="E97" s="235" t="s">
        <v>34</v>
      </c>
      <c r="F97" s="104"/>
      <c r="G97" s="7"/>
      <c r="H97" s="7"/>
      <c r="I97" s="177"/>
      <c r="J97" s="699">
        <v>6</v>
      </c>
      <c r="K97" s="151">
        <f>J97*30</f>
        <v>180</v>
      </c>
      <c r="L97" s="118">
        <f>L98+L99</f>
        <v>108</v>
      </c>
      <c r="M97" s="118">
        <f>M98+M99</f>
        <v>81</v>
      </c>
      <c r="N97" s="118">
        <f>N98+N99</f>
        <v>27</v>
      </c>
      <c r="O97" s="118">
        <f>O98+O99</f>
        <v>0</v>
      </c>
      <c r="P97" s="240">
        <f>P98+P99</f>
        <v>72</v>
      </c>
      <c r="Q97" s="104"/>
      <c r="R97" s="7"/>
      <c r="S97" s="14"/>
      <c r="T97" s="162"/>
      <c r="U97" s="159"/>
      <c r="V97" s="14"/>
      <c r="W97" s="53"/>
      <c r="X97" s="607"/>
    </row>
    <row r="98" spans="4:24" ht="15.75">
      <c r="D98" s="475"/>
      <c r="E98" s="236" t="s">
        <v>34</v>
      </c>
      <c r="F98" s="159"/>
      <c r="G98" s="14"/>
      <c r="H98" s="14"/>
      <c r="I98" s="168"/>
      <c r="J98" s="705">
        <v>3</v>
      </c>
      <c r="K98" s="233">
        <f>J98*30</f>
        <v>90</v>
      </c>
      <c r="L98" s="173">
        <f>M98+N98+O98</f>
        <v>54</v>
      </c>
      <c r="M98" s="14">
        <v>45</v>
      </c>
      <c r="N98" s="14">
        <v>9</v>
      </c>
      <c r="O98" s="14"/>
      <c r="P98" s="258">
        <f>K98-L98</f>
        <v>36</v>
      </c>
      <c r="Q98" s="159"/>
      <c r="R98" s="14">
        <v>6</v>
      </c>
      <c r="S98" s="14"/>
      <c r="T98" s="162"/>
      <c r="U98" s="159"/>
      <c r="V98" s="14"/>
      <c r="W98" s="53"/>
      <c r="X98" s="607"/>
    </row>
    <row r="99" spans="4:24" ht="15.75">
      <c r="D99" s="606"/>
      <c r="E99" s="236" t="s">
        <v>34</v>
      </c>
      <c r="F99" s="159">
        <v>3</v>
      </c>
      <c r="G99" s="14"/>
      <c r="H99" s="14"/>
      <c r="I99" s="168"/>
      <c r="J99" s="705">
        <v>3</v>
      </c>
      <c r="K99" s="233">
        <f>J99*30</f>
        <v>90</v>
      </c>
      <c r="L99" s="173">
        <f>M99+N99+O99</f>
        <v>54</v>
      </c>
      <c r="M99" s="14">
        <v>36</v>
      </c>
      <c r="N99" s="14">
        <v>18</v>
      </c>
      <c r="O99" s="14"/>
      <c r="P99" s="162">
        <f>K99-L99</f>
        <v>36</v>
      </c>
      <c r="Q99" s="159"/>
      <c r="R99" s="14"/>
      <c r="S99" s="14">
        <v>7</v>
      </c>
      <c r="T99" s="162">
        <v>5</v>
      </c>
      <c r="U99" s="159"/>
      <c r="V99" s="14"/>
      <c r="W99" s="53"/>
      <c r="X99" s="607"/>
    </row>
    <row r="100" spans="4:24" ht="15.75">
      <c r="D100" s="606"/>
      <c r="E100" s="232" t="s">
        <v>262</v>
      </c>
      <c r="F100" s="159"/>
      <c r="G100" s="14"/>
      <c r="H100" s="14"/>
      <c r="I100" s="168"/>
      <c r="J100" s="171">
        <v>3.5</v>
      </c>
      <c r="K100" s="233">
        <f aca="true" t="shared" si="8" ref="K100:K105">J100*30</f>
        <v>105</v>
      </c>
      <c r="L100" s="173"/>
      <c r="M100" s="14"/>
      <c r="N100" s="14"/>
      <c r="O100" s="14"/>
      <c r="P100" s="162"/>
      <c r="Q100" s="159"/>
      <c r="R100" s="17"/>
      <c r="S100" s="17"/>
      <c r="T100" s="257"/>
      <c r="U100" s="238"/>
      <c r="V100" s="17"/>
      <c r="W100" s="53"/>
      <c r="X100" s="607"/>
    </row>
    <row r="101" spans="4:24" ht="15.75">
      <c r="D101" s="606"/>
      <c r="E101" s="234" t="s">
        <v>33</v>
      </c>
      <c r="F101" s="159"/>
      <c r="G101" s="14"/>
      <c r="H101" s="14"/>
      <c r="I101" s="168"/>
      <c r="J101" s="171">
        <v>1.5</v>
      </c>
      <c r="K101" s="233">
        <f t="shared" si="8"/>
        <v>45</v>
      </c>
      <c r="L101" s="173"/>
      <c r="M101" s="14"/>
      <c r="N101" s="14"/>
      <c r="O101" s="14"/>
      <c r="P101" s="162"/>
      <c r="Q101" s="159"/>
      <c r="R101" s="17"/>
      <c r="S101" s="17"/>
      <c r="T101" s="257"/>
      <c r="U101" s="238"/>
      <c r="V101" s="17"/>
      <c r="W101" s="53"/>
      <c r="X101" s="607"/>
    </row>
    <row r="102" spans="4:24" ht="15.75">
      <c r="D102" s="606"/>
      <c r="E102" s="235" t="s">
        <v>34</v>
      </c>
      <c r="F102" s="104"/>
      <c r="G102" s="7">
        <v>3</v>
      </c>
      <c r="H102" s="7"/>
      <c r="I102" s="177"/>
      <c r="J102" s="165">
        <v>2</v>
      </c>
      <c r="K102" s="151">
        <f t="shared" si="8"/>
        <v>60</v>
      </c>
      <c r="L102" s="118">
        <v>27</v>
      </c>
      <c r="M102" s="7">
        <v>18</v>
      </c>
      <c r="N102" s="7"/>
      <c r="O102" s="7">
        <v>9</v>
      </c>
      <c r="P102" s="117">
        <f>K102-L102</f>
        <v>33</v>
      </c>
      <c r="Q102" s="104"/>
      <c r="R102" s="239"/>
      <c r="S102" s="239">
        <v>3</v>
      </c>
      <c r="T102" s="257">
        <v>3</v>
      </c>
      <c r="U102" s="238"/>
      <c r="V102" s="17"/>
      <c r="W102" s="53"/>
      <c r="X102" s="607"/>
    </row>
    <row r="103" spans="4:24" ht="16.5" thickBot="1">
      <c r="D103" s="1801" t="s">
        <v>258</v>
      </c>
      <c r="E103" s="1802"/>
      <c r="F103" s="1802"/>
      <c r="G103" s="1802"/>
      <c r="H103" s="1802"/>
      <c r="I103" s="1802"/>
      <c r="J103" s="237">
        <f>J104+J105</f>
        <v>12.5</v>
      </c>
      <c r="K103" s="151">
        <f t="shared" si="8"/>
        <v>375</v>
      </c>
      <c r="L103" s="14"/>
      <c r="M103" s="14"/>
      <c r="N103" s="14"/>
      <c r="O103" s="14"/>
      <c r="P103" s="162"/>
      <c r="Q103" s="159"/>
      <c r="R103" s="14"/>
      <c r="S103" s="14"/>
      <c r="T103" s="162"/>
      <c r="U103" s="159"/>
      <c r="V103" s="14"/>
      <c r="W103" s="53"/>
      <c r="X103" s="607"/>
    </row>
    <row r="104" spans="4:24" ht="16.5" customHeight="1" thickBot="1">
      <c r="D104" s="1812" t="s">
        <v>55</v>
      </c>
      <c r="E104" s="1813"/>
      <c r="F104" s="1813"/>
      <c r="G104" s="1813"/>
      <c r="H104" s="1813"/>
      <c r="I104" s="1813"/>
      <c r="J104" s="276">
        <f>J96+J101+J93</f>
        <v>4.5</v>
      </c>
      <c r="K104" s="277">
        <f t="shared" si="8"/>
        <v>135</v>
      </c>
      <c r="L104" s="27"/>
      <c r="M104" s="27"/>
      <c r="N104" s="27"/>
      <c r="O104" s="27"/>
      <c r="P104" s="212"/>
      <c r="Q104" s="178"/>
      <c r="R104" s="27"/>
      <c r="S104" s="27"/>
      <c r="T104" s="212"/>
      <c r="U104" s="178"/>
      <c r="V104" s="27"/>
      <c r="W104" s="81"/>
      <c r="X104" s="607"/>
    </row>
    <row r="105" spans="4:24" ht="16.5" customHeight="1" thickBot="1">
      <c r="D105" s="1822" t="s">
        <v>259</v>
      </c>
      <c r="E105" s="1929"/>
      <c r="F105" s="1929"/>
      <c r="G105" s="1929"/>
      <c r="H105" s="1929"/>
      <c r="I105" s="1929"/>
      <c r="J105" s="476">
        <f>J97+J102+J94</f>
        <v>8</v>
      </c>
      <c r="K105" s="278">
        <f t="shared" si="8"/>
        <v>240</v>
      </c>
      <c r="L105" s="477">
        <f>L97+L102</f>
        <v>135</v>
      </c>
      <c r="M105" s="477">
        <f>M97+M102</f>
        <v>99</v>
      </c>
      <c r="N105" s="477">
        <f>N97+N102</f>
        <v>27</v>
      </c>
      <c r="O105" s="477">
        <f>O97+O102</f>
        <v>9</v>
      </c>
      <c r="P105" s="478">
        <f>P97+P102</f>
        <v>105</v>
      </c>
      <c r="Q105" s="225">
        <f aca="true" t="shared" si="9" ref="Q105:W105">SUM(Q95:Q102)</f>
        <v>0</v>
      </c>
      <c r="R105" s="225">
        <f t="shared" si="9"/>
        <v>6</v>
      </c>
      <c r="S105" s="225">
        <f t="shared" si="9"/>
        <v>10</v>
      </c>
      <c r="T105" s="225">
        <f t="shared" si="9"/>
        <v>8</v>
      </c>
      <c r="U105" s="225">
        <f t="shared" si="9"/>
        <v>0</v>
      </c>
      <c r="V105" s="225">
        <f t="shared" si="9"/>
        <v>0</v>
      </c>
      <c r="W105" s="479">
        <f t="shared" si="9"/>
        <v>0</v>
      </c>
      <c r="X105" s="607"/>
    </row>
    <row r="106" spans="4:24" ht="20.25" thickBot="1">
      <c r="D106" s="1803" t="s">
        <v>176</v>
      </c>
      <c r="E106" s="1804"/>
      <c r="F106" s="1804"/>
      <c r="G106" s="1804"/>
      <c r="H106" s="1804"/>
      <c r="I106" s="1804"/>
      <c r="J106" s="1804"/>
      <c r="K106" s="1804"/>
      <c r="L106" s="1804"/>
      <c r="M106" s="1804"/>
      <c r="N106" s="1804"/>
      <c r="O106" s="1804"/>
      <c r="P106" s="1804"/>
      <c r="Q106" s="1804"/>
      <c r="R106" s="1804"/>
      <c r="S106" s="1804"/>
      <c r="T106" s="1804"/>
      <c r="U106" s="1804"/>
      <c r="V106" s="1804"/>
      <c r="W106" s="1805"/>
      <c r="X106" s="608">
        <f>P42/K42</f>
        <v>0.4</v>
      </c>
    </row>
    <row r="107" spans="1:24" s="347" customFormat="1" ht="20.25" customHeight="1" thickBot="1">
      <c r="A107" s="348"/>
      <c r="B107" s="348"/>
      <c r="C107" s="348"/>
      <c r="D107" s="1957" t="s">
        <v>270</v>
      </c>
      <c r="E107" s="1958"/>
      <c r="F107" s="1958"/>
      <c r="G107" s="1958"/>
      <c r="H107" s="1958"/>
      <c r="I107" s="1958"/>
      <c r="J107" s="1958"/>
      <c r="K107" s="1958"/>
      <c r="L107" s="1958"/>
      <c r="M107" s="1958"/>
      <c r="N107" s="1958"/>
      <c r="O107" s="1958"/>
      <c r="P107" s="1958"/>
      <c r="Q107" s="1958"/>
      <c r="R107" s="1958"/>
      <c r="S107" s="1958"/>
      <c r="T107" s="1958"/>
      <c r="U107" s="1958"/>
      <c r="V107" s="1958"/>
      <c r="W107" s="1959"/>
      <c r="X107" s="609"/>
    </row>
    <row r="108" spans="4:24" ht="15.75">
      <c r="D108" s="242" t="s">
        <v>140</v>
      </c>
      <c r="E108" s="383" t="s">
        <v>158</v>
      </c>
      <c r="F108" s="245"/>
      <c r="G108" s="244"/>
      <c r="H108" s="480"/>
      <c r="I108" s="480"/>
      <c r="J108" s="839">
        <f>J109+J110</f>
        <v>6</v>
      </c>
      <c r="K108" s="350">
        <f aca="true" t="shared" si="10" ref="K108:K134">J108*30</f>
        <v>180</v>
      </c>
      <c r="L108" s="470"/>
      <c r="M108" s="244"/>
      <c r="N108" s="350"/>
      <c r="O108" s="70"/>
      <c r="P108" s="481"/>
      <c r="Q108" s="98"/>
      <c r="R108" s="1933"/>
      <c r="S108" s="1934"/>
      <c r="T108" s="482"/>
      <c r="U108" s="483"/>
      <c r="V108" s="484"/>
      <c r="W108" s="482"/>
      <c r="X108" s="336">
        <f aca="true" t="shared" si="11" ref="X108:X140">P108/K108</f>
        <v>0</v>
      </c>
    </row>
    <row r="109" spans="4:24" s="601" customFormat="1" ht="15.75">
      <c r="D109" s="602"/>
      <c r="E109" s="485" t="s">
        <v>33</v>
      </c>
      <c r="F109" s="268"/>
      <c r="G109" s="352"/>
      <c r="H109" s="486"/>
      <c r="I109" s="606"/>
      <c r="J109" s="840">
        <v>2.5</v>
      </c>
      <c r="K109" s="378">
        <f t="shared" si="10"/>
        <v>75</v>
      </c>
      <c r="L109" s="360"/>
      <c r="M109" s="13"/>
      <c r="N109" s="354"/>
      <c r="O109" s="13"/>
      <c r="P109" s="258"/>
      <c r="Q109" s="356"/>
      <c r="R109" s="1814"/>
      <c r="S109" s="1815"/>
      <c r="T109" s="399"/>
      <c r="U109" s="359"/>
      <c r="V109" s="357"/>
      <c r="W109" s="399"/>
      <c r="X109" s="601">
        <f t="shared" si="11"/>
        <v>0</v>
      </c>
    </row>
    <row r="110" spans="4:28" ht="15.75">
      <c r="D110" s="20"/>
      <c r="E110" s="6" t="s">
        <v>34</v>
      </c>
      <c r="F110" s="268">
        <v>3</v>
      </c>
      <c r="G110" s="352"/>
      <c r="H110" s="486"/>
      <c r="I110" s="486"/>
      <c r="J110" s="850">
        <v>3.5</v>
      </c>
      <c r="K110" s="378">
        <f t="shared" si="10"/>
        <v>105</v>
      </c>
      <c r="L110" s="360">
        <f>M110+N110+O110</f>
        <v>36</v>
      </c>
      <c r="M110" s="13" t="s">
        <v>113</v>
      </c>
      <c r="N110" s="354"/>
      <c r="O110" s="13" t="s">
        <v>113</v>
      </c>
      <c r="P110" s="258">
        <f>K110-L110</f>
        <v>69</v>
      </c>
      <c r="Q110" s="356"/>
      <c r="R110" s="1814"/>
      <c r="S110" s="1815"/>
      <c r="T110" s="358">
        <f>L110/9</f>
        <v>4</v>
      </c>
      <c r="U110" s="359"/>
      <c r="V110" s="357"/>
      <c r="W110" s="399"/>
      <c r="X110" s="336">
        <f t="shared" si="11"/>
        <v>0.6571428571428571</v>
      </c>
      <c r="Y110" s="754">
        <f>J110</f>
        <v>3.5</v>
      </c>
      <c r="Z110" s="336">
        <v>1</v>
      </c>
      <c r="AA110" s="336" t="s">
        <v>338</v>
      </c>
      <c r="AB110" s="865">
        <f>SUMIF(Z$108:Z$140,1,J$108:J$140)</f>
        <v>14</v>
      </c>
    </row>
    <row r="111" spans="4:28" ht="31.5">
      <c r="D111" s="361" t="s">
        <v>141</v>
      </c>
      <c r="E111" s="275" t="s">
        <v>161</v>
      </c>
      <c r="F111" s="370"/>
      <c r="G111" s="379"/>
      <c r="H111" s="487"/>
      <c r="I111" s="606"/>
      <c r="J111" s="756">
        <v>3</v>
      </c>
      <c r="K111" s="378">
        <f t="shared" si="10"/>
        <v>90</v>
      </c>
      <c r="L111" s="360"/>
      <c r="M111" s="352"/>
      <c r="N111" s="354"/>
      <c r="O111" s="13"/>
      <c r="P111" s="258"/>
      <c r="Q111" s="356"/>
      <c r="R111" s="1814"/>
      <c r="S111" s="1815"/>
      <c r="T111" s="358"/>
      <c r="U111" s="359"/>
      <c r="V111" s="357"/>
      <c r="W111" s="399"/>
      <c r="X111" s="336">
        <f t="shared" si="11"/>
        <v>0</v>
      </c>
      <c r="Y111" s="754">
        <f>J113</f>
        <v>1.5</v>
      </c>
      <c r="AA111" s="336" t="s">
        <v>339</v>
      </c>
      <c r="AB111" s="865">
        <f>SUMIF(Z$108:Z$140,2,J$108:J$140)+J143+J144+J145</f>
        <v>51.5</v>
      </c>
    </row>
    <row r="112" spans="4:28" ht="15.75">
      <c r="D112" s="361"/>
      <c r="E112" s="485" t="s">
        <v>33</v>
      </c>
      <c r="F112" s="370"/>
      <c r="G112" s="379"/>
      <c r="H112" s="487"/>
      <c r="I112" s="606"/>
      <c r="J112" s="756">
        <v>1.5</v>
      </c>
      <c r="K112" s="378">
        <f t="shared" si="10"/>
        <v>45</v>
      </c>
      <c r="L112" s="360"/>
      <c r="M112" s="352"/>
      <c r="N112" s="354"/>
      <c r="O112" s="13"/>
      <c r="P112" s="258"/>
      <c r="Q112" s="356"/>
      <c r="R112" s="392"/>
      <c r="S112" s="393"/>
      <c r="T112" s="358"/>
      <c r="U112" s="359"/>
      <c r="V112" s="357"/>
      <c r="W112" s="399"/>
      <c r="AB112" s="865">
        <f>SUM(AB110:AB111)</f>
        <v>65.5</v>
      </c>
    </row>
    <row r="113" spans="4:26" ht="15.75">
      <c r="D113" s="361"/>
      <c r="E113" s="6" t="s">
        <v>34</v>
      </c>
      <c r="F113" s="370"/>
      <c r="G113" s="352" t="s">
        <v>52</v>
      </c>
      <c r="H113" s="487"/>
      <c r="I113" s="606"/>
      <c r="J113" s="756">
        <v>1.5</v>
      </c>
      <c r="K113" s="378">
        <f t="shared" si="10"/>
        <v>45</v>
      </c>
      <c r="L113" s="360">
        <v>18</v>
      </c>
      <c r="M113" s="352" t="s">
        <v>28</v>
      </c>
      <c r="N113" s="354">
        <v>9</v>
      </c>
      <c r="O113" s="13"/>
      <c r="P113" s="258">
        <f>K113-L113</f>
        <v>27</v>
      </c>
      <c r="Q113" s="356"/>
      <c r="R113" s="392">
        <v>2</v>
      </c>
      <c r="S113" s="393"/>
      <c r="T113" s="358"/>
      <c r="U113" s="359"/>
      <c r="V113" s="357"/>
      <c r="W113" s="399"/>
      <c r="Z113" s="336">
        <v>1</v>
      </c>
    </row>
    <row r="114" spans="4:24" ht="30" customHeight="1">
      <c r="D114" s="361" t="s">
        <v>142</v>
      </c>
      <c r="E114" s="337" t="s">
        <v>59</v>
      </c>
      <c r="F114" s="268"/>
      <c r="G114" s="352"/>
      <c r="H114" s="486"/>
      <c r="I114" s="486"/>
      <c r="J114" s="756">
        <f>J115+J116</f>
        <v>9.5</v>
      </c>
      <c r="K114" s="378">
        <f t="shared" si="10"/>
        <v>285</v>
      </c>
      <c r="L114" s="360"/>
      <c r="M114" s="610"/>
      <c r="N114" s="610"/>
      <c r="O114" s="610"/>
      <c r="P114" s="258"/>
      <c r="Q114" s="356"/>
      <c r="R114" s="1806"/>
      <c r="S114" s="1806"/>
      <c r="T114" s="399"/>
      <c r="U114" s="359"/>
      <c r="V114" s="357"/>
      <c r="W114" s="399"/>
      <c r="X114" s="336">
        <f t="shared" si="11"/>
        <v>0</v>
      </c>
    </row>
    <row r="115" spans="4:24" s="601" customFormat="1" ht="15.75">
      <c r="D115" s="20"/>
      <c r="E115" s="485" t="s">
        <v>33</v>
      </c>
      <c r="F115" s="268"/>
      <c r="G115" s="352"/>
      <c r="H115" s="486"/>
      <c r="I115" s="606"/>
      <c r="J115" s="840">
        <v>3</v>
      </c>
      <c r="K115" s="378">
        <f t="shared" si="10"/>
        <v>90</v>
      </c>
      <c r="L115" s="360"/>
      <c r="M115" s="13"/>
      <c r="N115" s="13"/>
      <c r="O115" s="13"/>
      <c r="P115" s="258"/>
      <c r="Q115" s="356"/>
      <c r="R115" s="1806"/>
      <c r="S115" s="1806"/>
      <c r="T115" s="399"/>
      <c r="U115" s="359"/>
      <c r="V115" s="400"/>
      <c r="W115" s="399"/>
      <c r="X115" s="601">
        <f t="shared" si="11"/>
        <v>0</v>
      </c>
    </row>
    <row r="116" spans="4:26" ht="15.75">
      <c r="D116" s="20" t="s">
        <v>143</v>
      </c>
      <c r="E116" s="6" t="s">
        <v>34</v>
      </c>
      <c r="F116" s="268">
        <v>4</v>
      </c>
      <c r="G116" s="352"/>
      <c r="H116" s="486"/>
      <c r="I116" s="486"/>
      <c r="J116" s="756">
        <v>6.5</v>
      </c>
      <c r="K116" s="378">
        <f t="shared" si="10"/>
        <v>195</v>
      </c>
      <c r="L116" s="360">
        <f>M116+N116+O116</f>
        <v>75</v>
      </c>
      <c r="M116" s="352" t="s">
        <v>117</v>
      </c>
      <c r="N116" s="354">
        <v>15</v>
      </c>
      <c r="O116" s="13" t="s">
        <v>117</v>
      </c>
      <c r="P116" s="258">
        <f>K116-L116</f>
        <v>120</v>
      </c>
      <c r="Q116" s="356"/>
      <c r="R116" s="1806"/>
      <c r="S116" s="1806"/>
      <c r="T116" s="358"/>
      <c r="U116" s="359">
        <f>L116/15</f>
        <v>5</v>
      </c>
      <c r="V116" s="357"/>
      <c r="W116" s="399"/>
      <c r="X116" s="336">
        <f t="shared" si="11"/>
        <v>0.6153846153846154</v>
      </c>
      <c r="Y116" s="754">
        <f>J116</f>
        <v>6.5</v>
      </c>
      <c r="Z116" s="336">
        <v>2</v>
      </c>
    </row>
    <row r="117" spans="4:26" s="601" customFormat="1" ht="36" customHeight="1">
      <c r="D117" s="361" t="s">
        <v>125</v>
      </c>
      <c r="E117" s="337" t="s">
        <v>124</v>
      </c>
      <c r="F117" s="268">
        <v>5</v>
      </c>
      <c r="G117" s="352"/>
      <c r="H117" s="487"/>
      <c r="I117" s="487"/>
      <c r="J117" s="31">
        <v>3</v>
      </c>
      <c r="K117" s="378">
        <f>J117*30</f>
        <v>90</v>
      </c>
      <c r="L117" s="360">
        <f>M117+N117+O117</f>
        <v>30</v>
      </c>
      <c r="M117" s="13" t="s">
        <v>320</v>
      </c>
      <c r="N117" s="13" t="s">
        <v>319</v>
      </c>
      <c r="O117" s="13"/>
      <c r="P117" s="258">
        <f>K117-L117</f>
        <v>60</v>
      </c>
      <c r="Q117" s="356"/>
      <c r="R117" s="1814"/>
      <c r="S117" s="1815"/>
      <c r="T117" s="358"/>
      <c r="U117" s="359"/>
      <c r="V117" s="357">
        <f>L117/9</f>
        <v>3.3333333333333335</v>
      </c>
      <c r="W117" s="399"/>
      <c r="X117" s="601">
        <f t="shared" si="11"/>
        <v>0.6666666666666666</v>
      </c>
      <c r="Y117" s="755">
        <f>J117</f>
        <v>3</v>
      </c>
      <c r="Z117" s="601">
        <v>2</v>
      </c>
    </row>
    <row r="118" spans="4:24" ht="31.5">
      <c r="D118" s="361" t="s">
        <v>126</v>
      </c>
      <c r="E118" s="337" t="s">
        <v>62</v>
      </c>
      <c r="F118" s="268"/>
      <c r="G118" s="352"/>
      <c r="H118" s="486"/>
      <c r="I118" s="606"/>
      <c r="J118" s="31">
        <f>J119+J120</f>
        <v>4</v>
      </c>
      <c r="K118" s="378">
        <f aca="true" t="shared" si="12" ref="K118:K124">J118*30</f>
        <v>120</v>
      </c>
      <c r="L118" s="360"/>
      <c r="M118" s="354"/>
      <c r="N118" s="13"/>
      <c r="O118" s="13"/>
      <c r="P118" s="258"/>
      <c r="Q118" s="356"/>
      <c r="R118" s="1806"/>
      <c r="S118" s="1806"/>
      <c r="T118" s="399"/>
      <c r="U118" s="359"/>
      <c r="V118" s="400"/>
      <c r="W118" s="399"/>
      <c r="X118" s="336">
        <f t="shared" si="11"/>
        <v>0</v>
      </c>
    </row>
    <row r="119" spans="4:26" s="601" customFormat="1" ht="15.75">
      <c r="D119" s="20" t="s">
        <v>144</v>
      </c>
      <c r="E119" s="6" t="s">
        <v>67</v>
      </c>
      <c r="F119" s="268">
        <v>2</v>
      </c>
      <c r="G119" s="352"/>
      <c r="H119" s="486"/>
      <c r="I119" s="486"/>
      <c r="J119" s="31">
        <v>3</v>
      </c>
      <c r="K119" s="378">
        <f t="shared" si="12"/>
        <v>90</v>
      </c>
      <c r="L119" s="360">
        <f>M119+N119+O119</f>
        <v>45</v>
      </c>
      <c r="M119" s="13" t="s">
        <v>114</v>
      </c>
      <c r="N119" s="13" t="s">
        <v>113</v>
      </c>
      <c r="O119" s="13"/>
      <c r="P119" s="258">
        <f>K119-L119</f>
        <v>45</v>
      </c>
      <c r="Q119" s="356"/>
      <c r="R119" s="1814">
        <f>L119/9</f>
        <v>5</v>
      </c>
      <c r="S119" s="1815"/>
      <c r="T119" s="399"/>
      <c r="U119" s="359"/>
      <c r="V119" s="400"/>
      <c r="W119" s="399"/>
      <c r="X119" s="601">
        <f t="shared" si="11"/>
        <v>0.5</v>
      </c>
      <c r="Y119" s="755">
        <f>J119</f>
        <v>3</v>
      </c>
      <c r="Z119" s="601">
        <v>1</v>
      </c>
    </row>
    <row r="120" spans="4:26" s="601" customFormat="1" ht="31.5">
      <c r="D120" s="20" t="s">
        <v>145</v>
      </c>
      <c r="E120" s="402" t="s">
        <v>75</v>
      </c>
      <c r="F120" s="268"/>
      <c r="G120" s="352"/>
      <c r="H120" s="486"/>
      <c r="I120" s="487">
        <v>3</v>
      </c>
      <c r="J120" s="31">
        <v>1</v>
      </c>
      <c r="K120" s="378">
        <f t="shared" si="12"/>
        <v>30</v>
      </c>
      <c r="L120" s="360">
        <v>18</v>
      </c>
      <c r="M120" s="13"/>
      <c r="N120" s="13"/>
      <c r="O120" s="13" t="s">
        <v>113</v>
      </c>
      <c r="P120" s="258">
        <f>K120-L120</f>
        <v>12</v>
      </c>
      <c r="Q120" s="356"/>
      <c r="R120" s="1814"/>
      <c r="S120" s="1815"/>
      <c r="T120" s="358">
        <f>L120/9</f>
        <v>2</v>
      </c>
      <c r="U120" s="359"/>
      <c r="V120" s="400"/>
      <c r="W120" s="399"/>
      <c r="X120" s="601">
        <f t="shared" si="11"/>
        <v>0.4</v>
      </c>
      <c r="Y120" s="755">
        <f>J120</f>
        <v>1</v>
      </c>
      <c r="Z120" s="601">
        <v>1</v>
      </c>
    </row>
    <row r="121" spans="4:24" s="601" customFormat="1" ht="47.25">
      <c r="D121" s="361" t="s">
        <v>127</v>
      </c>
      <c r="E121" s="275" t="s">
        <v>61</v>
      </c>
      <c r="F121" s="370"/>
      <c r="G121" s="379"/>
      <c r="H121" s="611"/>
      <c r="I121" s="611"/>
      <c r="J121" s="756">
        <f>J122+J123+J124</f>
        <v>11.5</v>
      </c>
      <c r="K121" s="378">
        <f t="shared" si="12"/>
        <v>345</v>
      </c>
      <c r="L121" s="360"/>
      <c r="M121" s="13"/>
      <c r="N121" s="13"/>
      <c r="O121" s="13"/>
      <c r="P121" s="258"/>
      <c r="Q121" s="356"/>
      <c r="R121" s="1806"/>
      <c r="S121" s="1806"/>
      <c r="T121" s="399"/>
      <c r="U121" s="359"/>
      <c r="V121" s="400"/>
      <c r="W121" s="399"/>
      <c r="X121" s="601">
        <f t="shared" si="11"/>
        <v>0</v>
      </c>
    </row>
    <row r="122" spans="4:24" ht="15.75">
      <c r="D122" s="20"/>
      <c r="E122" s="485" t="s">
        <v>33</v>
      </c>
      <c r="F122" s="268"/>
      <c r="G122" s="352"/>
      <c r="H122" s="486"/>
      <c r="I122" s="606"/>
      <c r="J122" s="840">
        <v>5</v>
      </c>
      <c r="K122" s="378">
        <f t="shared" si="12"/>
        <v>150</v>
      </c>
      <c r="L122" s="360"/>
      <c r="M122" s="13"/>
      <c r="N122" s="13"/>
      <c r="O122" s="13"/>
      <c r="P122" s="258"/>
      <c r="Q122" s="356"/>
      <c r="R122" s="1806"/>
      <c r="S122" s="1806"/>
      <c r="T122" s="399"/>
      <c r="U122" s="410"/>
      <c r="V122" s="32"/>
      <c r="W122" s="399"/>
      <c r="X122" s="336">
        <f t="shared" si="11"/>
        <v>0</v>
      </c>
    </row>
    <row r="123" spans="4:26" ht="15.75">
      <c r="D123" s="20" t="s">
        <v>146</v>
      </c>
      <c r="E123" s="6" t="s">
        <v>34</v>
      </c>
      <c r="F123" s="268">
        <v>3</v>
      </c>
      <c r="G123" s="352"/>
      <c r="H123" s="486"/>
      <c r="I123" s="486"/>
      <c r="J123" s="756">
        <v>5</v>
      </c>
      <c r="K123" s="378">
        <f t="shared" si="12"/>
        <v>150</v>
      </c>
      <c r="L123" s="360">
        <f>M123+N123+O123</f>
        <v>54</v>
      </c>
      <c r="M123" s="13" t="s">
        <v>114</v>
      </c>
      <c r="N123" s="13" t="s">
        <v>113</v>
      </c>
      <c r="O123" s="13" t="s">
        <v>28</v>
      </c>
      <c r="P123" s="258">
        <f>K123-L123</f>
        <v>96</v>
      </c>
      <c r="Q123" s="356"/>
      <c r="R123" s="1806"/>
      <c r="S123" s="1806"/>
      <c r="T123" s="358">
        <v>6</v>
      </c>
      <c r="U123" s="359"/>
      <c r="V123" s="161"/>
      <c r="W123" s="399"/>
      <c r="X123" s="336">
        <f t="shared" si="11"/>
        <v>0.64</v>
      </c>
      <c r="Y123" s="754">
        <f>J123</f>
        <v>5</v>
      </c>
      <c r="Z123" s="336">
        <v>1</v>
      </c>
    </row>
    <row r="124" spans="4:26" ht="47.25">
      <c r="D124" s="13" t="s">
        <v>147</v>
      </c>
      <c r="E124" s="275" t="s">
        <v>76</v>
      </c>
      <c r="F124" s="268"/>
      <c r="G124" s="352"/>
      <c r="H124" s="487"/>
      <c r="I124" s="487">
        <v>4</v>
      </c>
      <c r="J124" s="756">
        <v>1.5</v>
      </c>
      <c r="K124" s="378">
        <f t="shared" si="12"/>
        <v>45</v>
      </c>
      <c r="L124" s="360">
        <f>M124+N124+O124</f>
        <v>15</v>
      </c>
      <c r="M124" s="13"/>
      <c r="N124" s="13"/>
      <c r="O124" s="13" t="s">
        <v>45</v>
      </c>
      <c r="P124" s="258">
        <f>K124-L124</f>
        <v>30</v>
      </c>
      <c r="Q124" s="356"/>
      <c r="R124" s="1806"/>
      <c r="S124" s="1806"/>
      <c r="T124" s="358"/>
      <c r="U124" s="359">
        <v>1</v>
      </c>
      <c r="V124" s="161"/>
      <c r="W124" s="399"/>
      <c r="X124" s="336">
        <f t="shared" si="11"/>
        <v>0.6666666666666666</v>
      </c>
      <c r="Y124" s="754">
        <f>J124</f>
        <v>1.5</v>
      </c>
      <c r="Z124" s="601">
        <v>2</v>
      </c>
    </row>
    <row r="125" spans="4:24" ht="31.5">
      <c r="D125" s="242" t="s">
        <v>148</v>
      </c>
      <c r="E125" s="488" t="s">
        <v>58</v>
      </c>
      <c r="F125" s="384"/>
      <c r="G125" s="385"/>
      <c r="H125" s="386"/>
      <c r="I125" s="612"/>
      <c r="J125" s="839">
        <f>J126+J127</f>
        <v>7.5</v>
      </c>
      <c r="K125" s="350">
        <f t="shared" si="10"/>
        <v>225</v>
      </c>
      <c r="L125" s="388"/>
      <c r="M125" s="389"/>
      <c r="N125" s="389"/>
      <c r="O125" s="389"/>
      <c r="P125" s="391"/>
      <c r="Q125" s="253"/>
      <c r="R125" s="1810"/>
      <c r="S125" s="1810"/>
      <c r="T125" s="396"/>
      <c r="U125" s="394"/>
      <c r="V125" s="489"/>
      <c r="W125" s="396"/>
      <c r="X125" s="336">
        <f t="shared" si="11"/>
        <v>0</v>
      </c>
    </row>
    <row r="126" spans="4:24" s="601" customFormat="1" ht="15.75">
      <c r="D126" s="602"/>
      <c r="E126" s="485" t="s">
        <v>33</v>
      </c>
      <c r="F126" s="268"/>
      <c r="G126" s="352"/>
      <c r="H126" s="409"/>
      <c r="I126" s="409"/>
      <c r="J126" s="840">
        <v>1.5</v>
      </c>
      <c r="K126" s="378">
        <f t="shared" si="10"/>
        <v>45</v>
      </c>
      <c r="L126" s="360"/>
      <c r="M126" s="13"/>
      <c r="N126" s="13"/>
      <c r="O126" s="13"/>
      <c r="P126" s="258"/>
      <c r="Q126" s="356"/>
      <c r="R126" s="1806"/>
      <c r="S126" s="1806"/>
      <c r="T126" s="399"/>
      <c r="U126" s="410"/>
      <c r="V126" s="400"/>
      <c r="W126" s="399"/>
      <c r="X126" s="601">
        <f t="shared" si="11"/>
        <v>0</v>
      </c>
    </row>
    <row r="127" spans="4:26" ht="15.75">
      <c r="D127" s="380" t="s">
        <v>149</v>
      </c>
      <c r="E127" s="6" t="s">
        <v>34</v>
      </c>
      <c r="F127" s="268">
        <v>4</v>
      </c>
      <c r="G127" s="352"/>
      <c r="H127" s="409"/>
      <c r="I127" s="409"/>
      <c r="J127" s="756">
        <v>6</v>
      </c>
      <c r="K127" s="378">
        <f t="shared" si="10"/>
        <v>180</v>
      </c>
      <c r="L127" s="360">
        <f>M127+N127+O127</f>
        <v>75</v>
      </c>
      <c r="M127" s="13" t="s">
        <v>117</v>
      </c>
      <c r="N127" s="13" t="s">
        <v>45</v>
      </c>
      <c r="O127" s="13" t="s">
        <v>117</v>
      </c>
      <c r="P127" s="258">
        <f>K127-L127</f>
        <v>105</v>
      </c>
      <c r="Q127" s="356"/>
      <c r="R127" s="1806"/>
      <c r="S127" s="1806"/>
      <c r="T127" s="358"/>
      <c r="U127" s="359">
        <f>L127/15</f>
        <v>5</v>
      </c>
      <c r="V127" s="400"/>
      <c r="W127" s="399"/>
      <c r="X127" s="336">
        <f t="shared" si="11"/>
        <v>0.5833333333333334</v>
      </c>
      <c r="Y127" s="754">
        <f>J127</f>
        <v>6</v>
      </c>
      <c r="Z127" s="336">
        <v>2</v>
      </c>
    </row>
    <row r="128" spans="4:24" ht="31.5">
      <c r="D128" s="490" t="s">
        <v>150</v>
      </c>
      <c r="E128" s="337" t="s">
        <v>159</v>
      </c>
      <c r="F128" s="491"/>
      <c r="G128" s="487"/>
      <c r="H128" s="486"/>
      <c r="I128" s="606"/>
      <c r="J128" s="851">
        <f>J129+J130</f>
        <v>8</v>
      </c>
      <c r="K128" s="378">
        <f t="shared" si="10"/>
        <v>240</v>
      </c>
      <c r="L128" s="360"/>
      <c r="M128" s="13"/>
      <c r="N128" s="13"/>
      <c r="O128" s="13"/>
      <c r="P128" s="258"/>
      <c r="Q128" s="410"/>
      <c r="R128" s="1806"/>
      <c r="S128" s="1806"/>
      <c r="T128" s="399"/>
      <c r="U128" s="359"/>
      <c r="V128" s="357"/>
      <c r="W128" s="399"/>
      <c r="X128" s="336">
        <f t="shared" si="11"/>
        <v>0</v>
      </c>
    </row>
    <row r="129" spans="4:24" s="604" customFormat="1" ht="15.75">
      <c r="D129" s="603"/>
      <c r="E129" s="613" t="s">
        <v>33</v>
      </c>
      <c r="F129" s="491"/>
      <c r="G129" s="487"/>
      <c r="H129" s="486"/>
      <c r="I129" s="486"/>
      <c r="J129" s="852">
        <v>2</v>
      </c>
      <c r="K129" s="378">
        <f t="shared" si="10"/>
        <v>60</v>
      </c>
      <c r="L129" s="357"/>
      <c r="M129" s="13"/>
      <c r="N129" s="13"/>
      <c r="O129" s="13"/>
      <c r="P129" s="283"/>
      <c r="Q129" s="410"/>
      <c r="R129" s="1806"/>
      <c r="S129" s="1806"/>
      <c r="T129" s="399"/>
      <c r="U129" s="359"/>
      <c r="V129" s="357"/>
      <c r="W129" s="399"/>
      <c r="X129" s="604">
        <f t="shared" si="11"/>
        <v>0</v>
      </c>
    </row>
    <row r="130" spans="4:26" ht="15.75">
      <c r="D130" s="21" t="s">
        <v>151</v>
      </c>
      <c r="E130" s="6" t="s">
        <v>34</v>
      </c>
      <c r="F130" s="491">
        <v>4</v>
      </c>
      <c r="G130" s="487"/>
      <c r="H130" s="486"/>
      <c r="I130" s="486"/>
      <c r="J130" s="851">
        <v>6</v>
      </c>
      <c r="K130" s="378">
        <f t="shared" si="10"/>
        <v>180</v>
      </c>
      <c r="L130" s="357">
        <f>M130+N130+O130</f>
        <v>75</v>
      </c>
      <c r="M130" s="13" t="s">
        <v>117</v>
      </c>
      <c r="N130" s="13" t="s">
        <v>45</v>
      </c>
      <c r="O130" s="13" t="s">
        <v>117</v>
      </c>
      <c r="P130" s="283">
        <f>K130-L130</f>
        <v>105</v>
      </c>
      <c r="Q130" s="410"/>
      <c r="R130" s="1806"/>
      <c r="S130" s="1806"/>
      <c r="T130" s="399"/>
      <c r="U130" s="359">
        <f>L130/15</f>
        <v>5</v>
      </c>
      <c r="V130" s="357"/>
      <c r="W130" s="399"/>
      <c r="X130" s="336">
        <f t="shared" si="11"/>
        <v>0.5833333333333334</v>
      </c>
      <c r="Y130" s="593">
        <f>J130</f>
        <v>6</v>
      </c>
      <c r="Z130" s="336">
        <v>2</v>
      </c>
    </row>
    <row r="131" spans="4:24" ht="31.5">
      <c r="D131" s="490" t="s">
        <v>152</v>
      </c>
      <c r="E131" s="402" t="s">
        <v>60</v>
      </c>
      <c r="F131" s="491"/>
      <c r="G131" s="487"/>
      <c r="H131" s="486"/>
      <c r="I131" s="486"/>
      <c r="J131" s="851">
        <f>J133+J134+J132</f>
        <v>9</v>
      </c>
      <c r="K131" s="378">
        <f t="shared" si="10"/>
        <v>270</v>
      </c>
      <c r="L131" s="357"/>
      <c r="M131" s="13"/>
      <c r="N131" s="13"/>
      <c r="O131" s="13"/>
      <c r="P131" s="283"/>
      <c r="Q131" s="410"/>
      <c r="R131" s="1806"/>
      <c r="S131" s="1806"/>
      <c r="T131" s="399"/>
      <c r="U131" s="359"/>
      <c r="V131" s="357"/>
      <c r="W131" s="399"/>
      <c r="X131" s="336">
        <f t="shared" si="11"/>
        <v>0</v>
      </c>
    </row>
    <row r="132" spans="4:23" s="604" customFormat="1" ht="15.75">
      <c r="D132" s="605"/>
      <c r="E132" s="613" t="s">
        <v>33</v>
      </c>
      <c r="F132" s="491"/>
      <c r="G132" s="487"/>
      <c r="H132" s="486"/>
      <c r="I132" s="486"/>
      <c r="J132" s="851">
        <v>1.5</v>
      </c>
      <c r="K132" s="378">
        <f t="shared" si="10"/>
        <v>45</v>
      </c>
      <c r="L132" s="357"/>
      <c r="M132" s="13"/>
      <c r="N132" s="13"/>
      <c r="O132" s="13"/>
      <c r="P132" s="283"/>
      <c r="Q132" s="410"/>
      <c r="R132" s="392"/>
      <c r="S132" s="393"/>
      <c r="T132" s="399"/>
      <c r="U132" s="359"/>
      <c r="V132" s="357"/>
      <c r="W132" s="399"/>
    </row>
    <row r="133" spans="4:26" ht="31.5">
      <c r="D133" s="380" t="s">
        <v>153</v>
      </c>
      <c r="E133" s="402" t="s">
        <v>60</v>
      </c>
      <c r="F133" s="268">
        <v>4</v>
      </c>
      <c r="G133" s="352"/>
      <c r="H133" s="486"/>
      <c r="I133" s="486"/>
      <c r="J133" s="756">
        <v>6</v>
      </c>
      <c r="K133" s="378">
        <f t="shared" si="10"/>
        <v>180</v>
      </c>
      <c r="L133" s="360">
        <f>M133+N133+O133</f>
        <v>75</v>
      </c>
      <c r="M133" s="13" t="s">
        <v>117</v>
      </c>
      <c r="N133" s="13" t="s">
        <v>45</v>
      </c>
      <c r="O133" s="13" t="s">
        <v>117</v>
      </c>
      <c r="P133" s="258">
        <f aca="true" t="shared" si="13" ref="P133:P140">K133-L133</f>
        <v>105</v>
      </c>
      <c r="Q133" s="356"/>
      <c r="R133" s="1814"/>
      <c r="S133" s="1815"/>
      <c r="T133" s="53"/>
      <c r="U133" s="359">
        <f>L133/15</f>
        <v>5</v>
      </c>
      <c r="V133" s="161"/>
      <c r="W133" s="492"/>
      <c r="X133" s="336">
        <f t="shared" si="11"/>
        <v>0.5833333333333334</v>
      </c>
      <c r="Y133" s="754">
        <f>J133</f>
        <v>6</v>
      </c>
      <c r="Z133" s="336">
        <v>2</v>
      </c>
    </row>
    <row r="134" spans="4:26" ht="31.5">
      <c r="D134" s="493" t="s">
        <v>154</v>
      </c>
      <c r="E134" s="402" t="s">
        <v>77</v>
      </c>
      <c r="F134" s="268"/>
      <c r="G134" s="352"/>
      <c r="H134" s="487">
        <v>5</v>
      </c>
      <c r="I134" s="606"/>
      <c r="J134" s="31">
        <v>1.5</v>
      </c>
      <c r="K134" s="378">
        <f t="shared" si="10"/>
        <v>45</v>
      </c>
      <c r="L134" s="360">
        <f>M134+N134+O134</f>
        <v>18</v>
      </c>
      <c r="M134" s="352"/>
      <c r="N134" s="354"/>
      <c r="O134" s="13" t="s">
        <v>113</v>
      </c>
      <c r="P134" s="494">
        <f t="shared" si="13"/>
        <v>27</v>
      </c>
      <c r="Q134" s="437"/>
      <c r="R134" s="1806"/>
      <c r="S134" s="1806"/>
      <c r="T134" s="399"/>
      <c r="U134" s="393"/>
      <c r="V134" s="357">
        <f>L134/9</f>
        <v>2</v>
      </c>
      <c r="W134" s="399"/>
      <c r="X134" s="336">
        <f t="shared" si="11"/>
        <v>0.6</v>
      </c>
      <c r="Y134" s="754">
        <f>J134</f>
        <v>1.5</v>
      </c>
      <c r="Z134" s="336">
        <v>2</v>
      </c>
    </row>
    <row r="135" spans="4:26" ht="51" customHeight="1">
      <c r="D135" s="361" t="s">
        <v>128</v>
      </c>
      <c r="E135" s="402" t="s">
        <v>285</v>
      </c>
      <c r="F135" s="268"/>
      <c r="G135" s="352" t="s">
        <v>121</v>
      </c>
      <c r="H135" s="487"/>
      <c r="I135" s="606"/>
      <c r="J135" s="495">
        <v>3</v>
      </c>
      <c r="K135" s="7">
        <f>PRODUCT(J135,30)</f>
        <v>90</v>
      </c>
      <c r="L135" s="161">
        <f>SUM(M135+N135+O135)</f>
        <v>36</v>
      </c>
      <c r="M135" s="853">
        <v>27</v>
      </c>
      <c r="N135" s="854"/>
      <c r="O135" s="854">
        <v>9</v>
      </c>
      <c r="P135" s="163">
        <f t="shared" si="13"/>
        <v>54</v>
      </c>
      <c r="Q135" s="437"/>
      <c r="R135" s="392"/>
      <c r="S135" s="393"/>
      <c r="T135" s="399"/>
      <c r="U135" s="393"/>
      <c r="V135" s="357">
        <f>L135/9</f>
        <v>4</v>
      </c>
      <c r="W135" s="399"/>
      <c r="X135" s="336">
        <f t="shared" si="11"/>
        <v>0.6</v>
      </c>
      <c r="Y135" s="754">
        <f>J135</f>
        <v>3</v>
      </c>
      <c r="Z135" s="336">
        <v>2</v>
      </c>
    </row>
    <row r="136" spans="4:26" ht="47.25">
      <c r="D136" s="361" t="s">
        <v>155</v>
      </c>
      <c r="E136" s="402" t="s">
        <v>286</v>
      </c>
      <c r="F136" s="268"/>
      <c r="G136" s="352" t="s">
        <v>51</v>
      </c>
      <c r="H136" s="487"/>
      <c r="I136" s="352"/>
      <c r="J136" s="267">
        <v>3</v>
      </c>
      <c r="K136" s="118">
        <f>PRODUCT(J136,30)</f>
        <v>90</v>
      </c>
      <c r="L136" s="161">
        <f>M136+N136+O136</f>
        <v>32</v>
      </c>
      <c r="M136" s="268">
        <v>16</v>
      </c>
      <c r="N136" s="268">
        <v>16</v>
      </c>
      <c r="O136" s="268"/>
      <c r="P136" s="163">
        <f t="shared" si="13"/>
        <v>58</v>
      </c>
      <c r="Q136" s="437"/>
      <c r="R136" s="392"/>
      <c r="S136" s="393"/>
      <c r="T136" s="399"/>
      <c r="U136" s="393"/>
      <c r="V136" s="357"/>
      <c r="W136" s="357">
        <f>L136/8</f>
        <v>4</v>
      </c>
      <c r="X136" s="336">
        <f t="shared" si="11"/>
        <v>0.6444444444444445</v>
      </c>
      <c r="Y136" s="754">
        <f>J136</f>
        <v>3</v>
      </c>
      <c r="Z136" s="336">
        <v>2</v>
      </c>
    </row>
    <row r="137" spans="4:25" ht="15.75">
      <c r="D137" s="361" t="s">
        <v>323</v>
      </c>
      <c r="E137" s="337" t="s">
        <v>160</v>
      </c>
      <c r="F137" s="268"/>
      <c r="G137" s="352"/>
      <c r="H137" s="487"/>
      <c r="I137" s="352"/>
      <c r="J137" s="756">
        <f>J138+J139</f>
        <v>3</v>
      </c>
      <c r="K137" s="118">
        <f>J137*30</f>
        <v>90</v>
      </c>
      <c r="L137" s="161"/>
      <c r="M137" s="268"/>
      <c r="N137" s="268"/>
      <c r="O137" s="268"/>
      <c r="P137" s="163"/>
      <c r="Q137" s="437"/>
      <c r="R137" s="392"/>
      <c r="S137" s="393"/>
      <c r="T137" s="399"/>
      <c r="U137" s="393"/>
      <c r="V137" s="357"/>
      <c r="W137" s="357"/>
      <c r="Y137" s="754"/>
    </row>
    <row r="138" spans="4:26" ht="15.75">
      <c r="D138" s="20" t="s">
        <v>324</v>
      </c>
      <c r="E138" s="337" t="s">
        <v>160</v>
      </c>
      <c r="F138" s="268"/>
      <c r="G138" s="352" t="s">
        <v>121</v>
      </c>
      <c r="H138" s="397"/>
      <c r="I138" s="397"/>
      <c r="J138" s="756">
        <v>2</v>
      </c>
      <c r="K138" s="378">
        <f>J138*30</f>
        <v>60</v>
      </c>
      <c r="L138" s="360">
        <v>30</v>
      </c>
      <c r="M138" s="357"/>
      <c r="N138" s="161"/>
      <c r="O138" s="161">
        <v>30</v>
      </c>
      <c r="P138" s="496">
        <f t="shared" si="13"/>
        <v>30</v>
      </c>
      <c r="Q138" s="20"/>
      <c r="R138" s="1854"/>
      <c r="S138" s="1855"/>
      <c r="T138" s="465"/>
      <c r="U138" s="359"/>
      <c r="V138" s="357">
        <f>L138/9</f>
        <v>3.3333333333333335</v>
      </c>
      <c r="W138" s="357"/>
      <c r="X138" s="336">
        <f t="shared" si="11"/>
        <v>0.5</v>
      </c>
      <c r="Y138" s="754">
        <f>J138</f>
        <v>2</v>
      </c>
      <c r="Z138" s="336">
        <v>2</v>
      </c>
    </row>
    <row r="139" spans="4:26" ht="31.5">
      <c r="D139" s="20" t="s">
        <v>325</v>
      </c>
      <c r="E139" s="337" t="s">
        <v>322</v>
      </c>
      <c r="F139" s="268"/>
      <c r="G139" s="352"/>
      <c r="H139" s="397"/>
      <c r="I139" s="497">
        <v>6</v>
      </c>
      <c r="J139" s="850">
        <v>1</v>
      </c>
      <c r="K139" s="378">
        <f>J139*30</f>
        <v>30</v>
      </c>
      <c r="L139" s="360">
        <f>M139+N139+O139</f>
        <v>16</v>
      </c>
      <c r="M139" s="357"/>
      <c r="N139" s="161"/>
      <c r="O139" s="161">
        <v>16</v>
      </c>
      <c r="P139" s="496">
        <f t="shared" si="13"/>
        <v>14</v>
      </c>
      <c r="Q139" s="20"/>
      <c r="R139" s="597"/>
      <c r="S139" s="339"/>
      <c r="T139" s="465"/>
      <c r="U139" s="359"/>
      <c r="V139" s="357"/>
      <c r="W139" s="357">
        <f>L139/8</f>
        <v>2</v>
      </c>
      <c r="Y139" s="754">
        <f>J139</f>
        <v>1</v>
      </c>
      <c r="Z139" s="336">
        <v>2</v>
      </c>
    </row>
    <row r="140" spans="4:26" ht="16.5" thickBot="1">
      <c r="D140" s="361" t="s">
        <v>326</v>
      </c>
      <c r="E140" s="275" t="s">
        <v>57</v>
      </c>
      <c r="F140" s="268">
        <v>6</v>
      </c>
      <c r="G140" s="352"/>
      <c r="H140" s="403"/>
      <c r="I140" s="403"/>
      <c r="J140" s="850">
        <v>3</v>
      </c>
      <c r="K140" s="378">
        <f>J140*30</f>
        <v>90</v>
      </c>
      <c r="L140" s="360">
        <f>M140+N140+O140</f>
        <v>32</v>
      </c>
      <c r="M140" s="855">
        <v>24</v>
      </c>
      <c r="N140" s="853"/>
      <c r="O140" s="855">
        <v>8</v>
      </c>
      <c r="P140" s="53">
        <f t="shared" si="13"/>
        <v>58</v>
      </c>
      <c r="Q140" s="20"/>
      <c r="R140" s="1831"/>
      <c r="S140" s="1832"/>
      <c r="T140" s="465"/>
      <c r="U140" s="410"/>
      <c r="V140" s="400"/>
      <c r="W140" s="358">
        <f>L140/8</f>
        <v>4</v>
      </c>
      <c r="X140" s="336">
        <f t="shared" si="11"/>
        <v>0.6444444444444445</v>
      </c>
      <c r="Y140" s="754">
        <f>J140</f>
        <v>3</v>
      </c>
      <c r="Z140" s="336">
        <v>2</v>
      </c>
    </row>
    <row r="141" spans="4:23" ht="16.5" thickBot="1">
      <c r="D141" s="471"/>
      <c r="E141" s="472"/>
      <c r="F141" s="472"/>
      <c r="G141" s="472"/>
      <c r="H141" s="472"/>
      <c r="I141" s="472"/>
      <c r="J141" s="498"/>
      <c r="K141" s="499"/>
      <c r="L141" s="499"/>
      <c r="M141" s="499"/>
      <c r="N141" s="499"/>
      <c r="O141" s="499"/>
      <c r="P141" s="499"/>
      <c r="Q141" s="500"/>
      <c r="R141" s="500"/>
      <c r="S141" s="500"/>
      <c r="T141" s="500"/>
      <c r="U141" s="500"/>
      <c r="V141" s="500"/>
      <c r="W141" s="501"/>
    </row>
    <row r="142" spans="4:23" ht="13.5" thickBot="1">
      <c r="D142" s="1935" t="s">
        <v>327</v>
      </c>
      <c r="E142" s="1936"/>
      <c r="F142" s="1936"/>
      <c r="G142" s="1936"/>
      <c r="H142" s="1936"/>
      <c r="I142" s="1936"/>
      <c r="J142" s="1936"/>
      <c r="K142" s="1936"/>
      <c r="L142" s="1936"/>
      <c r="M142" s="1936"/>
      <c r="N142" s="1936"/>
      <c r="O142" s="1936"/>
      <c r="P142" s="1936"/>
      <c r="Q142" s="1936"/>
      <c r="R142" s="1936"/>
      <c r="S142" s="1936"/>
      <c r="T142" s="1936"/>
      <c r="U142" s="1936"/>
      <c r="V142" s="1936"/>
      <c r="W142" s="1937"/>
    </row>
    <row r="143" spans="4:23" ht="47.25">
      <c r="D143" s="242" t="s">
        <v>287</v>
      </c>
      <c r="E143" s="502" t="s">
        <v>288</v>
      </c>
      <c r="F143" s="503"/>
      <c r="G143" s="503">
        <v>4</v>
      </c>
      <c r="H143" s="197"/>
      <c r="I143" s="197"/>
      <c r="J143" s="504">
        <v>3</v>
      </c>
      <c r="K143" s="197">
        <f>PRODUCT(J143,30)</f>
        <v>90</v>
      </c>
      <c r="L143" s="505">
        <f>M143+N143+O143</f>
        <v>30</v>
      </c>
      <c r="M143" s="506">
        <v>15</v>
      </c>
      <c r="N143" s="503">
        <v>15</v>
      </c>
      <c r="O143" s="503"/>
      <c r="P143" s="197">
        <f>K143-L143</f>
        <v>60</v>
      </c>
      <c r="Q143" s="507"/>
      <c r="R143" s="508"/>
      <c r="S143" s="509"/>
      <c r="T143" s="510"/>
      <c r="U143" s="511">
        <f>L143/15</f>
        <v>2</v>
      </c>
      <c r="V143" s="161"/>
      <c r="W143" s="512"/>
    </row>
    <row r="144" spans="4:23" ht="31.5">
      <c r="D144" s="242" t="s">
        <v>289</v>
      </c>
      <c r="E144" s="513" t="s">
        <v>290</v>
      </c>
      <c r="F144" s="268"/>
      <c r="G144" s="268">
        <v>5</v>
      </c>
      <c r="H144" s="14"/>
      <c r="I144" s="14"/>
      <c r="J144" s="514">
        <v>3</v>
      </c>
      <c r="K144" s="14">
        <f>PRODUCT(J144,30)</f>
        <v>90</v>
      </c>
      <c r="L144" s="161">
        <f>SUM(M144+N144+O144)</f>
        <v>36</v>
      </c>
      <c r="M144" s="360">
        <v>18</v>
      </c>
      <c r="N144" s="268">
        <v>18</v>
      </c>
      <c r="O144" s="268"/>
      <c r="P144" s="14">
        <f>K144-L144</f>
        <v>54</v>
      </c>
      <c r="Q144" s="515"/>
      <c r="R144" s="516"/>
      <c r="S144" s="517"/>
      <c r="T144" s="518"/>
      <c r="U144" s="519"/>
      <c r="V144" s="161">
        <f>L144/9</f>
        <v>4</v>
      </c>
      <c r="W144" s="53"/>
    </row>
    <row r="145" spans="4:23" ht="16.5" thickBot="1">
      <c r="D145" s="242" t="s">
        <v>291</v>
      </c>
      <c r="E145" s="412" t="s">
        <v>206</v>
      </c>
      <c r="F145" s="65"/>
      <c r="G145" s="65">
        <v>6</v>
      </c>
      <c r="H145" s="65"/>
      <c r="I145" s="65"/>
      <c r="J145" s="520">
        <v>3</v>
      </c>
      <c r="K145" s="65">
        <f>PRODUCT(J145,30)</f>
        <v>90</v>
      </c>
      <c r="L145" s="521">
        <f>SUM(M145+N145+O145)</f>
        <v>32</v>
      </c>
      <c r="M145" s="65">
        <v>16</v>
      </c>
      <c r="N145" s="65">
        <v>16</v>
      </c>
      <c r="O145" s="65"/>
      <c r="P145" s="65">
        <f>K145-L145</f>
        <v>58</v>
      </c>
      <c r="Q145" s="522"/>
      <c r="R145" s="523"/>
      <c r="S145" s="524"/>
      <c r="T145" s="525"/>
      <c r="U145" s="526"/>
      <c r="V145" s="161"/>
      <c r="W145" s="82">
        <f>L145/8</f>
        <v>4</v>
      </c>
    </row>
    <row r="146" spans="4:23" ht="13.5" thickBot="1">
      <c r="D146" s="1943" t="s">
        <v>292</v>
      </c>
      <c r="E146" s="1944"/>
      <c r="F146" s="1944"/>
      <c r="G146" s="1944"/>
      <c r="H146" s="1944"/>
      <c r="I146" s="1944"/>
      <c r="J146" s="1944"/>
      <c r="K146" s="1944"/>
      <c r="L146" s="1944"/>
      <c r="M146" s="1944"/>
      <c r="N146" s="1944"/>
      <c r="O146" s="1944"/>
      <c r="P146" s="1944"/>
      <c r="Q146" s="1944"/>
      <c r="R146" s="1944"/>
      <c r="S146" s="1944"/>
      <c r="T146" s="1944"/>
      <c r="U146" s="1944"/>
      <c r="V146" s="1944"/>
      <c r="W146" s="1945"/>
    </row>
    <row r="147" spans="4:23" ht="31.5">
      <c r="D147" s="242" t="s">
        <v>293</v>
      </c>
      <c r="E147" s="337" t="s">
        <v>294</v>
      </c>
      <c r="F147" s="268"/>
      <c r="G147" s="352" t="s">
        <v>295</v>
      </c>
      <c r="H147" s="397"/>
      <c r="I147" s="397"/>
      <c r="J147" s="504">
        <v>3</v>
      </c>
      <c r="K147" s="197">
        <f>PRODUCT(J147,30)</f>
        <v>90</v>
      </c>
      <c r="L147" s="505">
        <f>M147+N147+O147</f>
        <v>30</v>
      </c>
      <c r="M147" s="506">
        <v>15</v>
      </c>
      <c r="N147" s="503">
        <v>15</v>
      </c>
      <c r="O147" s="503"/>
      <c r="P147" s="197">
        <f>K147-L147</f>
        <v>60</v>
      </c>
      <c r="Q147" s="20"/>
      <c r="R147" s="1807"/>
      <c r="S147" s="1807"/>
      <c r="T147" s="465"/>
      <c r="U147" s="511">
        <f>L147/15</f>
        <v>2</v>
      </c>
      <c r="V147" s="161"/>
      <c r="W147" s="512"/>
    </row>
    <row r="148" spans="4:23" ht="46.5" customHeight="1">
      <c r="D148" s="242" t="s">
        <v>296</v>
      </c>
      <c r="E148" s="275" t="s">
        <v>297</v>
      </c>
      <c r="F148" s="268"/>
      <c r="G148" s="352" t="s">
        <v>121</v>
      </c>
      <c r="H148" s="397"/>
      <c r="I148" s="397"/>
      <c r="J148" s="514">
        <v>3</v>
      </c>
      <c r="K148" s="14">
        <f>PRODUCT(J148,30)</f>
        <v>90</v>
      </c>
      <c r="L148" s="161">
        <f>SUM(M148+N148+O148)</f>
        <v>36</v>
      </c>
      <c r="M148" s="360">
        <v>18</v>
      </c>
      <c r="N148" s="268">
        <v>18</v>
      </c>
      <c r="O148" s="268"/>
      <c r="P148" s="14">
        <f>K148-L148</f>
        <v>54</v>
      </c>
      <c r="Q148" s="20"/>
      <c r="R148" s="1807"/>
      <c r="S148" s="1807"/>
      <c r="T148" s="465"/>
      <c r="U148" s="519"/>
      <c r="V148" s="161">
        <f>L148/9</f>
        <v>4</v>
      </c>
      <c r="W148" s="53"/>
    </row>
    <row r="149" spans="4:23" ht="62.25" customHeight="1" thickBot="1">
      <c r="D149" s="242" t="s">
        <v>298</v>
      </c>
      <c r="E149" s="269" t="s">
        <v>299</v>
      </c>
      <c r="F149" s="268"/>
      <c r="G149" s="352" t="s">
        <v>51</v>
      </c>
      <c r="H149" s="397"/>
      <c r="I149" s="497"/>
      <c r="J149" s="520">
        <v>3</v>
      </c>
      <c r="K149" s="65">
        <f>PRODUCT(J149,30)</f>
        <v>90</v>
      </c>
      <c r="L149" s="521">
        <f>SUM(M149+N149+O149)</f>
        <v>32</v>
      </c>
      <c r="M149" s="65">
        <v>16</v>
      </c>
      <c r="N149" s="65">
        <v>16</v>
      </c>
      <c r="O149" s="65"/>
      <c r="P149" s="65">
        <f>K149-L149</f>
        <v>58</v>
      </c>
      <c r="Q149" s="20"/>
      <c r="R149" s="1807"/>
      <c r="S149" s="1807"/>
      <c r="T149" s="465"/>
      <c r="U149" s="526"/>
      <c r="V149" s="161"/>
      <c r="W149" s="82">
        <f>L149/8</f>
        <v>4</v>
      </c>
    </row>
    <row r="150" spans="4:23" ht="16.5" thickBot="1">
      <c r="D150" s="1941" t="s">
        <v>250</v>
      </c>
      <c r="E150" s="1942"/>
      <c r="F150" s="1942"/>
      <c r="G150" s="1942"/>
      <c r="H150" s="1942"/>
      <c r="I150" s="1942"/>
      <c r="J150" s="225">
        <f>J151+J152</f>
        <v>82.5</v>
      </c>
      <c r="K150" s="225">
        <f>K151+K152</f>
        <v>2445</v>
      </c>
      <c r="L150" s="225"/>
      <c r="M150" s="225"/>
      <c r="N150" s="225"/>
      <c r="O150" s="225"/>
      <c r="P150" s="225"/>
      <c r="Q150" s="527"/>
      <c r="R150" s="1797"/>
      <c r="S150" s="1797"/>
      <c r="T150" s="528"/>
      <c r="U150" s="529"/>
      <c r="V150" s="30"/>
      <c r="W150" s="528"/>
    </row>
    <row r="151" spans="4:23" ht="16.5" thickBot="1">
      <c r="D151" s="1822" t="s">
        <v>55</v>
      </c>
      <c r="E151" s="1929"/>
      <c r="F151" s="1929"/>
      <c r="G151" s="1929"/>
      <c r="H151" s="1929"/>
      <c r="I151" s="1930"/>
      <c r="J151" s="530">
        <f>J132+J109+J112+J115+J122+J126+J129</f>
        <v>17</v>
      </c>
      <c r="K151" s="530">
        <f>K132+K109+K112+K115+K122+K126+K129</f>
        <v>510</v>
      </c>
      <c r="L151" s="531"/>
      <c r="M151" s="532"/>
      <c r="N151" s="532"/>
      <c r="O151" s="532"/>
      <c r="P151" s="533"/>
      <c r="Q151" s="26"/>
      <c r="R151" s="1796"/>
      <c r="S151" s="1796"/>
      <c r="T151" s="534"/>
      <c r="U151" s="93"/>
      <c r="V151" s="535"/>
      <c r="W151" s="534"/>
    </row>
    <row r="152" spans="4:23" ht="16.5" thickBot="1">
      <c r="D152" s="1931" t="s">
        <v>251</v>
      </c>
      <c r="E152" s="1932"/>
      <c r="F152" s="1932"/>
      <c r="G152" s="1932"/>
      <c r="H152" s="1932"/>
      <c r="I152" s="1984"/>
      <c r="J152" s="536">
        <f>J110+J113+J116+J117+J119+J120+J123+J124+J127+J130+J133+J134+J135+J136+J138+J140+J143+J144+J145+J139</f>
        <v>65.5</v>
      </c>
      <c r="K152" s="536">
        <f aca="true" t="shared" si="14" ref="K152:P152">K110+K113+K116+K117+K119+K120+K123+K124+K127+K130+K133+K134+K135+K136+K138+K140+K143+K144+K145</f>
        <v>1935</v>
      </c>
      <c r="L152" s="536">
        <f t="shared" si="14"/>
        <v>762</v>
      </c>
      <c r="M152" s="536">
        <f t="shared" si="14"/>
        <v>337</v>
      </c>
      <c r="N152" s="536">
        <f t="shared" si="14"/>
        <v>180</v>
      </c>
      <c r="O152" s="536">
        <f t="shared" si="14"/>
        <v>245</v>
      </c>
      <c r="P152" s="536">
        <f t="shared" si="14"/>
        <v>1173</v>
      </c>
      <c r="Q152" s="537">
        <f>SUM(Q109:Q135)</f>
        <v>0</v>
      </c>
      <c r="R152" s="1992">
        <f>SUM(R109:R135)</f>
        <v>7</v>
      </c>
      <c r="S152" s="1992"/>
      <c r="T152" s="539">
        <f>SUM(T109:T135)</f>
        <v>12</v>
      </c>
      <c r="U152" s="537">
        <f>U116+U124+U127+U130+U133+U143+U92</f>
        <v>23</v>
      </c>
      <c r="V152" s="538">
        <f>V117+V134+V135+V138+V144</f>
        <v>16.666666666666668</v>
      </c>
      <c r="W152" s="539">
        <f>W139+W145+W140+W136</f>
        <v>14</v>
      </c>
    </row>
    <row r="153" spans="1:23" ht="20.25" customHeight="1" thickBot="1">
      <c r="A153" s="336" t="s">
        <v>349</v>
      </c>
      <c r="B153" s="336" t="s">
        <v>350</v>
      </c>
      <c r="C153" s="336" t="s">
        <v>351</v>
      </c>
      <c r="D153" s="1798" t="s">
        <v>304</v>
      </c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7"/>
      <c r="O153" s="1987"/>
      <c r="P153" s="1987"/>
      <c r="Q153" s="1988"/>
      <c r="R153" s="1988"/>
      <c r="S153" s="1988"/>
      <c r="T153" s="1988"/>
      <c r="U153" s="1988"/>
      <c r="V153" s="1988"/>
      <c r="W153" s="1989"/>
    </row>
    <row r="154" spans="1:27" ht="47.25">
      <c r="A154" s="754">
        <f>J155</f>
        <v>1.5</v>
      </c>
      <c r="B154" s="754">
        <f>J156</f>
        <v>1.5</v>
      </c>
      <c r="C154" s="754">
        <f>J154</f>
        <v>3</v>
      </c>
      <c r="D154" s="145" t="s">
        <v>181</v>
      </c>
      <c r="E154" s="146" t="s">
        <v>341</v>
      </c>
      <c r="F154" s="147"/>
      <c r="G154" s="67">
        <v>5</v>
      </c>
      <c r="H154" s="148"/>
      <c r="I154" s="149"/>
      <c r="J154" s="150">
        <f>J155+J156</f>
        <v>3</v>
      </c>
      <c r="K154" s="151">
        <f>J154*30</f>
        <v>90</v>
      </c>
      <c r="L154" s="152"/>
      <c r="M154" s="152"/>
      <c r="N154" s="152"/>
      <c r="O154" s="152"/>
      <c r="P154" s="153"/>
      <c r="Q154" s="154"/>
      <c r="R154" s="155"/>
      <c r="S154" s="155"/>
      <c r="T154" s="206"/>
      <c r="U154" s="208"/>
      <c r="V154" s="156"/>
      <c r="W154" s="540"/>
      <c r="Z154" s="336" t="s">
        <v>338</v>
      </c>
      <c r="AA154" s="865">
        <f>SUMIF(Y$154:Y$228,1,J$154:J$228)</f>
        <v>20</v>
      </c>
    </row>
    <row r="155" spans="4:27" ht="15.75">
      <c r="D155" s="145" t="s">
        <v>340</v>
      </c>
      <c r="E155" s="172" t="s">
        <v>33</v>
      </c>
      <c r="F155" s="147"/>
      <c r="G155" s="67"/>
      <c r="H155" s="148"/>
      <c r="I155" s="149"/>
      <c r="J155" s="150">
        <v>1.5</v>
      </c>
      <c r="K155" s="151">
        <f>J155*30</f>
        <v>45</v>
      </c>
      <c r="L155" s="152"/>
      <c r="M155" s="152"/>
      <c r="N155" s="152"/>
      <c r="O155" s="152"/>
      <c r="P155" s="153"/>
      <c r="Q155" s="996"/>
      <c r="R155" s="997"/>
      <c r="S155" s="997"/>
      <c r="T155" s="998"/>
      <c r="U155" s="999"/>
      <c r="V155" s="152"/>
      <c r="W155" s="1000"/>
      <c r="AA155" s="865"/>
    </row>
    <row r="156" spans="4:27" ht="15.75">
      <c r="D156" s="145" t="s">
        <v>342</v>
      </c>
      <c r="E156" s="164" t="s">
        <v>34</v>
      </c>
      <c r="F156" s="147"/>
      <c r="G156" s="67"/>
      <c r="H156" s="148"/>
      <c r="I156" s="149"/>
      <c r="J156" s="150">
        <v>1.5</v>
      </c>
      <c r="K156" s="151">
        <f>J156*30</f>
        <v>45</v>
      </c>
      <c r="L156" s="152">
        <v>18</v>
      </c>
      <c r="M156" s="152">
        <v>9</v>
      </c>
      <c r="N156" s="152">
        <v>9</v>
      </c>
      <c r="O156" s="152"/>
      <c r="P156" s="153">
        <f>K156-L156</f>
        <v>27</v>
      </c>
      <c r="Q156" s="996"/>
      <c r="R156" s="997"/>
      <c r="S156" s="997"/>
      <c r="T156" s="998"/>
      <c r="U156" s="999"/>
      <c r="V156" s="152">
        <v>2</v>
      </c>
      <c r="W156" s="1000"/>
      <c r="Y156" s="336">
        <v>2</v>
      </c>
      <c r="AA156" s="865"/>
    </row>
    <row r="157" spans="4:27" s="753" customFormat="1" ht="47.25">
      <c r="D157" s="1001" t="s">
        <v>181</v>
      </c>
      <c r="E157" s="146" t="s">
        <v>343</v>
      </c>
      <c r="F157" s="1003"/>
      <c r="G157" s="1004"/>
      <c r="H157" s="1005"/>
      <c r="I157" s="1006"/>
      <c r="J157" s="1007">
        <v>3</v>
      </c>
      <c r="K157" s="151">
        <f>J157*30</f>
        <v>90</v>
      </c>
      <c r="L157" s="1009"/>
      <c r="M157" s="1009"/>
      <c r="N157" s="1009"/>
      <c r="O157" s="1009"/>
      <c r="P157" s="1010"/>
      <c r="Q157" s="1011"/>
      <c r="R157" s="1012"/>
      <c r="S157" s="1012"/>
      <c r="T157" s="1013"/>
      <c r="U157" s="1014"/>
      <c r="V157" s="1009"/>
      <c r="W157" s="1015"/>
      <c r="AA157" s="1016"/>
    </row>
    <row r="158" spans="4:27" s="753" customFormat="1" ht="15.75">
      <c r="D158" s="1001" t="s">
        <v>340</v>
      </c>
      <c r="E158" s="172" t="s">
        <v>33</v>
      </c>
      <c r="F158" s="1003"/>
      <c r="G158" s="1004"/>
      <c r="H158" s="1005"/>
      <c r="I158" s="1006"/>
      <c r="J158" s="1007">
        <v>1.5</v>
      </c>
      <c r="K158" s="151">
        <f aca="true" t="shared" si="15" ref="K158:K221">J158*30</f>
        <v>45</v>
      </c>
      <c r="L158" s="1009"/>
      <c r="M158" s="1009"/>
      <c r="N158" s="1009"/>
      <c r="O158" s="1009"/>
      <c r="P158" s="1010"/>
      <c r="Q158" s="1011"/>
      <c r="R158" s="1012"/>
      <c r="S158" s="1012"/>
      <c r="T158" s="1013"/>
      <c r="U158" s="1014"/>
      <c r="V158" s="1009"/>
      <c r="W158" s="1015"/>
      <c r="AA158" s="1016"/>
    </row>
    <row r="159" spans="4:27" s="753" customFormat="1" ht="15.75">
      <c r="D159" s="1001" t="s">
        <v>342</v>
      </c>
      <c r="E159" s="164" t="s">
        <v>34</v>
      </c>
      <c r="F159" s="1003"/>
      <c r="G159" s="1004"/>
      <c r="H159" s="1005"/>
      <c r="I159" s="1006"/>
      <c r="J159" s="1007">
        <v>1.5</v>
      </c>
      <c r="K159" s="151">
        <f t="shared" si="15"/>
        <v>45</v>
      </c>
      <c r="L159" s="1009">
        <v>24</v>
      </c>
      <c r="M159" s="1009">
        <v>16</v>
      </c>
      <c r="N159" s="1009">
        <v>8</v>
      </c>
      <c r="O159" s="1009"/>
      <c r="P159" s="153">
        <f>K159-L159</f>
        <v>21</v>
      </c>
      <c r="Q159" s="1011"/>
      <c r="R159" s="1012"/>
      <c r="S159" s="1012"/>
      <c r="T159" s="1013"/>
      <c r="U159" s="1014"/>
      <c r="V159" s="1009">
        <v>3</v>
      </c>
      <c r="W159" s="1015"/>
      <c r="AA159" s="1016"/>
    </row>
    <row r="160" spans="1:27" ht="31.5">
      <c r="A160" s="754"/>
      <c r="B160" s="754">
        <f>J161+J162</f>
        <v>3.5</v>
      </c>
      <c r="C160" s="754">
        <f>J160</f>
        <v>3.5</v>
      </c>
      <c r="D160" s="145" t="s">
        <v>183</v>
      </c>
      <c r="E160" s="158" t="s">
        <v>184</v>
      </c>
      <c r="F160" s="159"/>
      <c r="G160" s="14"/>
      <c r="H160" s="14"/>
      <c r="I160" s="160"/>
      <c r="J160" s="150">
        <v>3.5</v>
      </c>
      <c r="K160" s="151">
        <f t="shared" si="15"/>
        <v>105</v>
      </c>
      <c r="L160" s="273">
        <f>L161+L162</f>
        <v>50</v>
      </c>
      <c r="M160" s="273">
        <f>M161+M162</f>
        <v>25</v>
      </c>
      <c r="N160" s="273">
        <f>N161+N162</f>
        <v>25</v>
      </c>
      <c r="O160" s="273"/>
      <c r="P160" s="273">
        <f>P161+P162</f>
        <v>55</v>
      </c>
      <c r="Q160" s="159"/>
      <c r="R160" s="14"/>
      <c r="S160" s="14"/>
      <c r="T160" s="162"/>
      <c r="U160" s="159"/>
      <c r="V160" s="16"/>
      <c r="W160" s="541"/>
      <c r="Z160" s="336" t="s">
        <v>339</v>
      </c>
      <c r="AA160" s="865">
        <f>SUMIF(Y$154:Y$228,2,J$154:J$228)</f>
        <v>53</v>
      </c>
    </row>
    <row r="161" spans="4:27" ht="15.75">
      <c r="D161" s="145" t="s">
        <v>185</v>
      </c>
      <c r="E161" s="164" t="s">
        <v>344</v>
      </c>
      <c r="F161" s="159"/>
      <c r="G161" s="14"/>
      <c r="H161" s="14"/>
      <c r="I161" s="160"/>
      <c r="J161" s="165">
        <v>1.5</v>
      </c>
      <c r="K161" s="151">
        <f t="shared" si="15"/>
        <v>45</v>
      </c>
      <c r="L161" s="166">
        <f>M161+N161+O161</f>
        <v>18</v>
      </c>
      <c r="M161" s="32">
        <v>9</v>
      </c>
      <c r="N161" s="7">
        <v>9</v>
      </c>
      <c r="O161" s="7"/>
      <c r="P161" s="117">
        <f>K161-L161</f>
        <v>27</v>
      </c>
      <c r="Q161" s="104"/>
      <c r="R161" s="7"/>
      <c r="S161" s="7"/>
      <c r="T161" s="117"/>
      <c r="U161" s="104"/>
      <c r="V161" s="7">
        <v>2</v>
      </c>
      <c r="W161" s="541"/>
      <c r="Y161" s="336">
        <v>2</v>
      </c>
      <c r="AA161" s="865">
        <f>SUM(AA154:AA160)</f>
        <v>73</v>
      </c>
    </row>
    <row r="162" spans="4:25" ht="15.75">
      <c r="D162" s="145" t="s">
        <v>186</v>
      </c>
      <c r="E162" s="164" t="s">
        <v>344</v>
      </c>
      <c r="F162" s="159">
        <v>6</v>
      </c>
      <c r="G162" s="14"/>
      <c r="H162" s="14"/>
      <c r="I162" s="168"/>
      <c r="J162" s="165">
        <v>2</v>
      </c>
      <c r="K162" s="151">
        <f t="shared" si="15"/>
        <v>60</v>
      </c>
      <c r="L162" s="118">
        <f>M162+N162</f>
        <v>32</v>
      </c>
      <c r="M162" s="7">
        <v>16</v>
      </c>
      <c r="N162" s="7">
        <v>16</v>
      </c>
      <c r="O162" s="7"/>
      <c r="P162" s="117">
        <f>K162-L162</f>
        <v>28</v>
      </c>
      <c r="Q162" s="104"/>
      <c r="R162" s="7"/>
      <c r="S162" s="7"/>
      <c r="T162" s="117"/>
      <c r="U162" s="104"/>
      <c r="V162" s="7"/>
      <c r="W162" s="293">
        <v>4</v>
      </c>
      <c r="Y162" s="336">
        <v>2</v>
      </c>
    </row>
    <row r="163" spans="4:23" s="753" customFormat="1" ht="15.75">
      <c r="D163" s="1001" t="s">
        <v>185</v>
      </c>
      <c r="E163" s="1002" t="s">
        <v>345</v>
      </c>
      <c r="F163" s="1017"/>
      <c r="G163" s="771"/>
      <c r="H163" s="771"/>
      <c r="I163" s="1018"/>
      <c r="J163" s="165">
        <v>1.5</v>
      </c>
      <c r="K163" s="151">
        <f t="shared" si="15"/>
        <v>45</v>
      </c>
      <c r="L163" s="1020">
        <v>28</v>
      </c>
      <c r="M163" s="775">
        <v>14</v>
      </c>
      <c r="N163" s="775">
        <v>8</v>
      </c>
      <c r="O163" s="775">
        <v>6</v>
      </c>
      <c r="P163" s="117">
        <f>K163-L163</f>
        <v>17</v>
      </c>
      <c r="Q163" s="1022"/>
      <c r="R163" s="775"/>
      <c r="S163" s="775"/>
      <c r="T163" s="1021"/>
      <c r="U163" s="1022">
        <v>2</v>
      </c>
      <c r="V163" s="775"/>
      <c r="W163" s="1023"/>
    </row>
    <row r="164" spans="4:23" s="753" customFormat="1" ht="15.75">
      <c r="D164" s="1001" t="s">
        <v>186</v>
      </c>
      <c r="E164" s="1002" t="s">
        <v>345</v>
      </c>
      <c r="F164" s="1017"/>
      <c r="G164" s="771">
        <v>5</v>
      </c>
      <c r="H164" s="771"/>
      <c r="I164" s="1018"/>
      <c r="J164" s="165">
        <v>2</v>
      </c>
      <c r="K164" s="151">
        <f t="shared" si="15"/>
        <v>60</v>
      </c>
      <c r="L164" s="1020">
        <v>32</v>
      </c>
      <c r="M164" s="775">
        <v>16</v>
      </c>
      <c r="N164" s="775">
        <v>16</v>
      </c>
      <c r="O164" s="775"/>
      <c r="P164" s="117">
        <f>K164-L164</f>
        <v>28</v>
      </c>
      <c r="Q164" s="1022"/>
      <c r="R164" s="775"/>
      <c r="S164" s="775"/>
      <c r="T164" s="1021"/>
      <c r="U164" s="1022"/>
      <c r="V164" s="775">
        <v>4</v>
      </c>
      <c r="W164" s="1023"/>
    </row>
    <row r="165" spans="4:23" ht="31.5">
      <c r="D165" s="145" t="s">
        <v>187</v>
      </c>
      <c r="E165" s="158" t="s">
        <v>188</v>
      </c>
      <c r="F165" s="159"/>
      <c r="G165" s="14"/>
      <c r="H165" s="14"/>
      <c r="I165" s="160"/>
      <c r="J165" s="165">
        <v>4</v>
      </c>
      <c r="K165" s="151">
        <f t="shared" si="15"/>
        <v>120</v>
      </c>
      <c r="L165" s="118">
        <f>M165+O165+N165</f>
        <v>36</v>
      </c>
      <c r="M165" s="7">
        <v>18</v>
      </c>
      <c r="N165" s="7">
        <v>18</v>
      </c>
      <c r="O165" s="7"/>
      <c r="P165" s="169">
        <f>K165-L165</f>
        <v>84</v>
      </c>
      <c r="Q165" s="104"/>
      <c r="R165" s="7"/>
      <c r="S165" s="7"/>
      <c r="T165" s="117"/>
      <c r="U165" s="104"/>
      <c r="V165" s="7"/>
      <c r="W165" s="541"/>
    </row>
    <row r="166" spans="4:23" ht="15.75">
      <c r="D166" s="145"/>
      <c r="E166" s="172" t="s">
        <v>33</v>
      </c>
      <c r="F166" s="159"/>
      <c r="G166" s="14"/>
      <c r="H166" s="14"/>
      <c r="I166" s="160"/>
      <c r="J166" s="171">
        <v>0.5</v>
      </c>
      <c r="K166" s="233">
        <f t="shared" si="15"/>
        <v>15</v>
      </c>
      <c r="L166" s="173"/>
      <c r="M166" s="14"/>
      <c r="N166" s="14"/>
      <c r="O166" s="14"/>
      <c r="P166" s="258"/>
      <c r="Q166" s="159"/>
      <c r="R166" s="14"/>
      <c r="S166" s="14"/>
      <c r="T166" s="162"/>
      <c r="U166" s="159"/>
      <c r="V166" s="14"/>
      <c r="W166" s="541"/>
    </row>
    <row r="167" spans="4:25" ht="15.75">
      <c r="D167" s="145"/>
      <c r="E167" s="164" t="s">
        <v>344</v>
      </c>
      <c r="F167" s="159">
        <v>5</v>
      </c>
      <c r="G167" s="14"/>
      <c r="H167" s="14"/>
      <c r="I167" s="160"/>
      <c r="J167" s="165">
        <v>3.5</v>
      </c>
      <c r="K167" s="151">
        <f t="shared" si="15"/>
        <v>105</v>
      </c>
      <c r="L167" s="118">
        <f>M167+N167+O167</f>
        <v>45</v>
      </c>
      <c r="M167" s="7">
        <v>27</v>
      </c>
      <c r="N167" s="7">
        <v>18</v>
      </c>
      <c r="O167" s="7"/>
      <c r="P167" s="169">
        <f>K167-L167</f>
        <v>60</v>
      </c>
      <c r="Q167" s="104"/>
      <c r="R167" s="7"/>
      <c r="S167" s="7"/>
      <c r="T167" s="117"/>
      <c r="U167" s="104"/>
      <c r="V167" s="7">
        <v>5</v>
      </c>
      <c r="W167" s="541"/>
      <c r="Y167" s="336">
        <v>2</v>
      </c>
    </row>
    <row r="168" spans="4:23" s="753" customFormat="1" ht="15.75">
      <c r="D168" s="1001"/>
      <c r="E168" s="1002" t="s">
        <v>345</v>
      </c>
      <c r="F168" s="1017">
        <v>4</v>
      </c>
      <c r="G168" s="771"/>
      <c r="H168" s="771"/>
      <c r="I168" s="1024"/>
      <c r="J168" s="1019">
        <v>3.5</v>
      </c>
      <c r="K168" s="1008">
        <f t="shared" si="15"/>
        <v>105</v>
      </c>
      <c r="L168" s="1020">
        <f>M168+N168+O168</f>
        <v>70</v>
      </c>
      <c r="M168" s="775">
        <v>56</v>
      </c>
      <c r="N168" s="775">
        <v>14</v>
      </c>
      <c r="O168" s="775"/>
      <c r="P168" s="1025">
        <f>K168-L168</f>
        <v>35</v>
      </c>
      <c r="Q168" s="1022"/>
      <c r="R168" s="775"/>
      <c r="S168" s="775"/>
      <c r="T168" s="1021"/>
      <c r="U168" s="1022">
        <v>5</v>
      </c>
      <c r="V168" s="775"/>
      <c r="W168" s="1026"/>
    </row>
    <row r="169" spans="4:23" ht="31.5">
      <c r="D169" s="145" t="s">
        <v>189</v>
      </c>
      <c r="E169" s="170" t="s">
        <v>190</v>
      </c>
      <c r="F169" s="159"/>
      <c r="G169" s="14"/>
      <c r="H169" s="14"/>
      <c r="I169" s="168"/>
      <c r="J169" s="856">
        <v>6.5</v>
      </c>
      <c r="K169" s="151">
        <f t="shared" si="15"/>
        <v>195</v>
      </c>
      <c r="L169" s="14"/>
      <c r="M169" s="14"/>
      <c r="N169" s="14"/>
      <c r="O169" s="14"/>
      <c r="P169" s="162"/>
      <c r="Q169" s="159"/>
      <c r="R169" s="14"/>
      <c r="S169" s="14"/>
      <c r="T169" s="162"/>
      <c r="U169" s="159"/>
      <c r="V169" s="16"/>
      <c r="W169" s="541"/>
    </row>
    <row r="170" spans="4:23" ht="15.75">
      <c r="D170" s="145" t="s">
        <v>191</v>
      </c>
      <c r="E170" s="172" t="s">
        <v>33</v>
      </c>
      <c r="F170" s="159"/>
      <c r="G170" s="14"/>
      <c r="H170" s="14"/>
      <c r="I170" s="168"/>
      <c r="J170" s="856">
        <v>1.5</v>
      </c>
      <c r="K170" s="151">
        <f t="shared" si="15"/>
        <v>45</v>
      </c>
      <c r="L170" s="173"/>
      <c r="M170" s="14"/>
      <c r="N170" s="14"/>
      <c r="O170" s="14"/>
      <c r="P170" s="162"/>
      <c r="Q170" s="159"/>
      <c r="R170" s="14"/>
      <c r="S170" s="14"/>
      <c r="T170" s="162"/>
      <c r="U170" s="159"/>
      <c r="V170" s="16"/>
      <c r="W170" s="541"/>
    </row>
    <row r="171" spans="4:25" ht="15.75">
      <c r="D171" s="145" t="s">
        <v>192</v>
      </c>
      <c r="E171" s="164" t="s">
        <v>34</v>
      </c>
      <c r="F171" s="159">
        <v>4</v>
      </c>
      <c r="G171" s="14"/>
      <c r="H171" s="14"/>
      <c r="I171" s="168"/>
      <c r="J171" s="844">
        <v>4</v>
      </c>
      <c r="K171" s="151">
        <f t="shared" si="15"/>
        <v>120</v>
      </c>
      <c r="L171" s="118">
        <f>M171+N171+O171</f>
        <v>45</v>
      </c>
      <c r="M171" s="7">
        <v>30</v>
      </c>
      <c r="N171" s="7">
        <v>8</v>
      </c>
      <c r="O171" s="7">
        <v>7</v>
      </c>
      <c r="P171" s="117">
        <f>K171-L171</f>
        <v>75</v>
      </c>
      <c r="Q171" s="104"/>
      <c r="R171" s="7"/>
      <c r="S171" s="7"/>
      <c r="T171" s="117"/>
      <c r="U171" s="104">
        <v>3</v>
      </c>
      <c r="V171" s="16"/>
      <c r="W171" s="541"/>
      <c r="Y171" s="336">
        <v>2</v>
      </c>
    </row>
    <row r="172" spans="4:25" ht="31.5">
      <c r="D172" s="145" t="s">
        <v>193</v>
      </c>
      <c r="E172" s="158" t="s">
        <v>300</v>
      </c>
      <c r="F172" s="159"/>
      <c r="G172" s="14"/>
      <c r="H172" s="14"/>
      <c r="I172" s="160">
        <v>5</v>
      </c>
      <c r="J172" s="844">
        <v>1</v>
      </c>
      <c r="K172" s="151">
        <f t="shared" si="15"/>
        <v>30</v>
      </c>
      <c r="L172" s="118">
        <v>10</v>
      </c>
      <c r="M172" s="32"/>
      <c r="N172" s="7"/>
      <c r="O172" s="7">
        <v>10</v>
      </c>
      <c r="P172" s="117">
        <f>K172-L172</f>
        <v>20</v>
      </c>
      <c r="Q172" s="104"/>
      <c r="R172" s="7"/>
      <c r="S172" s="7"/>
      <c r="T172" s="117"/>
      <c r="U172" s="104"/>
      <c r="V172" s="7">
        <v>1</v>
      </c>
      <c r="W172" s="541"/>
      <c r="Y172" s="336">
        <v>2</v>
      </c>
    </row>
    <row r="173" spans="4:23" ht="31.5">
      <c r="D173" s="145" t="s">
        <v>194</v>
      </c>
      <c r="E173" s="170" t="s">
        <v>195</v>
      </c>
      <c r="F173" s="159"/>
      <c r="G173" s="14"/>
      <c r="H173" s="14"/>
      <c r="I173" s="168"/>
      <c r="J173" s="856">
        <v>4</v>
      </c>
      <c r="K173" s="151">
        <f t="shared" si="15"/>
        <v>120</v>
      </c>
      <c r="L173" s="173"/>
      <c r="M173" s="14"/>
      <c r="N173" s="14"/>
      <c r="O173" s="14"/>
      <c r="P173" s="162"/>
      <c r="Q173" s="159"/>
      <c r="R173" s="14"/>
      <c r="S173" s="14"/>
      <c r="T173" s="162"/>
      <c r="U173" s="159"/>
      <c r="V173" s="14"/>
      <c r="W173" s="174"/>
    </row>
    <row r="174" spans="4:23" ht="15.75" hidden="1">
      <c r="D174" s="145"/>
      <c r="E174" s="172"/>
      <c r="F174" s="159"/>
      <c r="G174" s="14"/>
      <c r="H174" s="14"/>
      <c r="I174" s="168"/>
      <c r="J174" s="856"/>
      <c r="K174" s="151"/>
      <c r="L174" s="173"/>
      <c r="M174" s="14"/>
      <c r="N174" s="14"/>
      <c r="O174" s="14"/>
      <c r="P174" s="162"/>
      <c r="Q174" s="159"/>
      <c r="R174" s="14"/>
      <c r="S174" s="14"/>
      <c r="T174" s="162"/>
      <c r="U174" s="159"/>
      <c r="V174" s="14"/>
      <c r="W174" s="174"/>
    </row>
    <row r="175" spans="4:23" ht="0.75" customHeight="1">
      <c r="D175" s="145"/>
      <c r="E175" s="172" t="s">
        <v>33</v>
      </c>
      <c r="F175" s="159"/>
      <c r="G175" s="14"/>
      <c r="H175" s="14"/>
      <c r="I175" s="168"/>
      <c r="J175" s="856"/>
      <c r="K175" s="151"/>
      <c r="L175" s="173"/>
      <c r="M175" s="14"/>
      <c r="N175" s="14"/>
      <c r="O175" s="14"/>
      <c r="P175" s="162"/>
      <c r="Q175" s="159"/>
      <c r="R175" s="14"/>
      <c r="S175" s="14"/>
      <c r="T175" s="162"/>
      <c r="U175" s="159"/>
      <c r="V175" s="14"/>
      <c r="W175" s="174"/>
    </row>
    <row r="176" spans="4:25" ht="15.75">
      <c r="D176" s="145" t="s">
        <v>196</v>
      </c>
      <c r="E176" s="164" t="s">
        <v>344</v>
      </c>
      <c r="F176" s="159"/>
      <c r="G176" s="14"/>
      <c r="H176" s="14"/>
      <c r="I176" s="168"/>
      <c r="J176" s="844">
        <v>2</v>
      </c>
      <c r="K176" s="151">
        <f t="shared" si="15"/>
        <v>60</v>
      </c>
      <c r="L176" s="118">
        <f>M176+N176</f>
        <v>27</v>
      </c>
      <c r="M176" s="7">
        <v>18</v>
      </c>
      <c r="N176" s="7">
        <v>9</v>
      </c>
      <c r="O176" s="7"/>
      <c r="P176" s="117">
        <f>K176-L176</f>
        <v>33</v>
      </c>
      <c r="Q176" s="104"/>
      <c r="R176" s="7"/>
      <c r="S176" s="7"/>
      <c r="T176" s="117"/>
      <c r="U176" s="104"/>
      <c r="V176" s="7">
        <v>3</v>
      </c>
      <c r="W176" s="167"/>
      <c r="Y176" s="336">
        <v>2</v>
      </c>
    </row>
    <row r="177" spans="4:25" ht="15.75">
      <c r="D177" s="145" t="s">
        <v>197</v>
      </c>
      <c r="E177" s="164" t="s">
        <v>344</v>
      </c>
      <c r="F177" s="159"/>
      <c r="G177" s="14">
        <v>6</v>
      </c>
      <c r="H177" s="14"/>
      <c r="I177" s="168"/>
      <c r="J177" s="844">
        <v>2</v>
      </c>
      <c r="K177" s="151">
        <f t="shared" si="15"/>
        <v>60</v>
      </c>
      <c r="L177" s="118">
        <f>M177+N177</f>
        <v>32</v>
      </c>
      <c r="M177" s="7">
        <v>24</v>
      </c>
      <c r="N177" s="7">
        <v>8</v>
      </c>
      <c r="O177" s="7"/>
      <c r="P177" s="117">
        <f>K177-L177</f>
        <v>28</v>
      </c>
      <c r="Q177" s="104"/>
      <c r="R177" s="7"/>
      <c r="S177" s="7"/>
      <c r="T177" s="117"/>
      <c r="U177" s="104"/>
      <c r="V177" s="7"/>
      <c r="W177" s="167">
        <v>4</v>
      </c>
      <c r="Y177" s="336">
        <v>2</v>
      </c>
    </row>
    <row r="178" spans="4:23" s="1039" customFormat="1" ht="15.75">
      <c r="D178" s="1027"/>
      <c r="E178" s="1028" t="s">
        <v>345</v>
      </c>
      <c r="F178" s="1029"/>
      <c r="G178" s="1030"/>
      <c r="H178" s="1030"/>
      <c r="I178" s="1031"/>
      <c r="J178" s="1032">
        <v>2</v>
      </c>
      <c r="K178" s="1033">
        <f t="shared" si="15"/>
        <v>60</v>
      </c>
      <c r="L178" s="1034"/>
      <c r="M178" s="1035"/>
      <c r="N178" s="1035"/>
      <c r="O178" s="1035"/>
      <c r="P178" s="1036"/>
      <c r="Q178" s="1037"/>
      <c r="R178" s="1035"/>
      <c r="S178" s="1035"/>
      <c r="T178" s="1036"/>
      <c r="U178" s="1037"/>
      <c r="V178" s="1035"/>
      <c r="W178" s="1038"/>
    </row>
    <row r="179" spans="4:23" s="1039" customFormat="1" ht="16.5" thickBot="1">
      <c r="D179" s="1027"/>
      <c r="E179" s="1028" t="s">
        <v>345</v>
      </c>
      <c r="F179" s="1029"/>
      <c r="G179" s="1030">
        <v>6</v>
      </c>
      <c r="H179" s="1030"/>
      <c r="I179" s="1031"/>
      <c r="J179" s="1032">
        <v>2</v>
      </c>
      <c r="K179" s="1033">
        <f t="shared" si="15"/>
        <v>60</v>
      </c>
      <c r="L179" s="1034"/>
      <c r="M179" s="1035"/>
      <c r="N179" s="1035"/>
      <c r="O179" s="1035"/>
      <c r="P179" s="1036"/>
      <c r="Q179" s="1037"/>
      <c r="R179" s="1035"/>
      <c r="S179" s="1035"/>
      <c r="T179" s="1036"/>
      <c r="U179" s="1037"/>
      <c r="V179" s="1035"/>
      <c r="W179" s="1038"/>
    </row>
    <row r="180" spans="4:25" ht="15.75">
      <c r="D180" s="145"/>
      <c r="E180" s="294" t="s">
        <v>254</v>
      </c>
      <c r="F180" s="159"/>
      <c r="G180" s="14">
        <v>4</v>
      </c>
      <c r="H180" s="14"/>
      <c r="I180" s="168"/>
      <c r="J180" s="844">
        <v>4</v>
      </c>
      <c r="K180" s="151">
        <f t="shared" si="15"/>
        <v>120</v>
      </c>
      <c r="L180" s="118">
        <v>45</v>
      </c>
      <c r="M180" s="7">
        <v>30</v>
      </c>
      <c r="N180" s="7">
        <v>15</v>
      </c>
      <c r="O180" s="7"/>
      <c r="P180" s="117">
        <f>K180-L180</f>
        <v>75</v>
      </c>
      <c r="Q180" s="104"/>
      <c r="R180" s="7"/>
      <c r="S180" s="7"/>
      <c r="T180" s="117"/>
      <c r="U180" s="104">
        <v>3</v>
      </c>
      <c r="V180" s="7"/>
      <c r="W180" s="167"/>
      <c r="Y180" s="336">
        <v>2</v>
      </c>
    </row>
    <row r="181" spans="4:23" ht="31.5">
      <c r="D181" s="145" t="s">
        <v>198</v>
      </c>
      <c r="E181" s="158" t="s">
        <v>199</v>
      </c>
      <c r="F181" s="159"/>
      <c r="G181" s="14"/>
      <c r="H181" s="14"/>
      <c r="I181" s="160"/>
      <c r="J181" s="171">
        <v>7.5</v>
      </c>
      <c r="K181" s="151">
        <f t="shared" si="15"/>
        <v>225</v>
      </c>
      <c r="L181" s="173"/>
      <c r="M181" s="161"/>
      <c r="N181" s="14"/>
      <c r="O181" s="14"/>
      <c r="P181" s="162"/>
      <c r="Q181" s="159"/>
      <c r="R181" s="14"/>
      <c r="S181" s="14"/>
      <c r="T181" s="162"/>
      <c r="U181" s="159"/>
      <c r="V181" s="14"/>
      <c r="W181" s="174"/>
    </row>
    <row r="182" spans="4:23" ht="15.75">
      <c r="D182" s="145" t="s">
        <v>200</v>
      </c>
      <c r="E182" s="172" t="s">
        <v>33</v>
      </c>
      <c r="F182" s="159"/>
      <c r="G182" s="14"/>
      <c r="H182" s="14"/>
      <c r="I182" s="160"/>
      <c r="J182" s="171">
        <v>2.5</v>
      </c>
      <c r="K182" s="151">
        <f t="shared" si="15"/>
        <v>75</v>
      </c>
      <c r="L182" s="173"/>
      <c r="M182" s="161"/>
      <c r="N182" s="14"/>
      <c r="O182" s="14"/>
      <c r="P182" s="162"/>
      <c r="Q182" s="159"/>
      <c r="R182" s="14"/>
      <c r="S182" s="14"/>
      <c r="T182" s="162"/>
      <c r="U182" s="159"/>
      <c r="V182" s="14"/>
      <c r="W182" s="174"/>
    </row>
    <row r="183" spans="4:23" ht="15.75">
      <c r="D183" s="145" t="s">
        <v>201</v>
      </c>
      <c r="E183" s="164" t="s">
        <v>34</v>
      </c>
      <c r="F183" s="159"/>
      <c r="G183" s="14"/>
      <c r="H183" s="14"/>
      <c r="I183" s="168"/>
      <c r="J183" s="165">
        <v>5</v>
      </c>
      <c r="K183" s="151">
        <f t="shared" si="15"/>
        <v>150</v>
      </c>
      <c r="L183" s="690">
        <f>M183+O183+N183</f>
        <v>73</v>
      </c>
      <c r="M183" s="691">
        <f>M184+M185</f>
        <v>39</v>
      </c>
      <c r="N183" s="691">
        <f>N184+N185</f>
        <v>15</v>
      </c>
      <c r="O183" s="691">
        <f>O184+O185+O187</f>
        <v>19</v>
      </c>
      <c r="P183" s="692">
        <f>K183-L183</f>
        <v>77</v>
      </c>
      <c r="Q183" s="104"/>
      <c r="R183" s="7"/>
      <c r="S183" s="7"/>
      <c r="T183" s="117"/>
      <c r="U183" s="104"/>
      <c r="V183" s="14"/>
      <c r="W183" s="174"/>
    </row>
    <row r="184" spans="4:25" ht="31.5">
      <c r="D184" s="145" t="s">
        <v>202</v>
      </c>
      <c r="E184" s="158" t="s">
        <v>346</v>
      </c>
      <c r="F184" s="159"/>
      <c r="G184" s="14">
        <v>4</v>
      </c>
      <c r="H184" s="14"/>
      <c r="I184" s="175"/>
      <c r="J184" s="231">
        <v>2.5</v>
      </c>
      <c r="K184" s="151">
        <f t="shared" si="15"/>
        <v>75</v>
      </c>
      <c r="L184" s="690">
        <f>M184+N184+O184</f>
        <v>45</v>
      </c>
      <c r="M184" s="691">
        <v>30</v>
      </c>
      <c r="N184" s="691">
        <v>15</v>
      </c>
      <c r="O184" s="691"/>
      <c r="P184" s="692">
        <f>K184-L184</f>
        <v>30</v>
      </c>
      <c r="Q184" s="104"/>
      <c r="R184" s="7"/>
      <c r="S184" s="7"/>
      <c r="T184" s="117"/>
      <c r="U184" s="104">
        <v>3</v>
      </c>
      <c r="V184" s="7"/>
      <c r="W184" s="167"/>
      <c r="Y184" s="336">
        <v>2</v>
      </c>
    </row>
    <row r="185" spans="4:25" ht="31.5">
      <c r="D185" s="145"/>
      <c r="E185" s="158" t="s">
        <v>346</v>
      </c>
      <c r="F185" s="159">
        <v>5</v>
      </c>
      <c r="G185" s="14"/>
      <c r="H185" s="14"/>
      <c r="I185" s="175"/>
      <c r="J185" s="231">
        <v>1.5</v>
      </c>
      <c r="K185" s="151">
        <f t="shared" si="15"/>
        <v>45</v>
      </c>
      <c r="L185" s="690">
        <v>18</v>
      </c>
      <c r="M185" s="691">
        <v>9</v>
      </c>
      <c r="N185" s="691"/>
      <c r="O185" s="691">
        <v>9</v>
      </c>
      <c r="P185" s="692">
        <f>K185-L185</f>
        <v>27</v>
      </c>
      <c r="Q185" s="104"/>
      <c r="R185" s="7"/>
      <c r="S185" s="7"/>
      <c r="T185" s="117"/>
      <c r="U185" s="104"/>
      <c r="V185" s="7">
        <v>2</v>
      </c>
      <c r="W185" s="167"/>
      <c r="Y185" s="336">
        <v>2</v>
      </c>
    </row>
    <row r="186" spans="4:23" s="753" customFormat="1" ht="31.5">
      <c r="D186" s="1001"/>
      <c r="E186" s="1040" t="s">
        <v>347</v>
      </c>
      <c r="F186" s="1017">
        <v>5</v>
      </c>
      <c r="G186" s="771"/>
      <c r="H186" s="771"/>
      <c r="I186" s="1041"/>
      <c r="J186" s="1042">
        <v>4</v>
      </c>
      <c r="K186" s="1008">
        <f t="shared" si="15"/>
        <v>120</v>
      </c>
      <c r="L186" s="690">
        <f>M186+N186+O186</f>
        <v>40</v>
      </c>
      <c r="M186" s="1043">
        <v>24</v>
      </c>
      <c r="N186" s="1043">
        <v>8</v>
      </c>
      <c r="O186" s="1043">
        <v>8</v>
      </c>
      <c r="P186" s="692">
        <f>K186-L186</f>
        <v>80</v>
      </c>
      <c r="Q186" s="1022"/>
      <c r="R186" s="775"/>
      <c r="S186" s="775"/>
      <c r="T186" s="1021"/>
      <c r="U186" s="1022"/>
      <c r="V186" s="775">
        <v>5</v>
      </c>
      <c r="W186" s="1044"/>
    </row>
    <row r="187" spans="4:25" ht="15.75">
      <c r="D187" s="145" t="s">
        <v>204</v>
      </c>
      <c r="E187" s="158" t="s">
        <v>203</v>
      </c>
      <c r="F187" s="159"/>
      <c r="G187" s="14"/>
      <c r="H187" s="14"/>
      <c r="I187" s="175">
        <v>6</v>
      </c>
      <c r="J187" s="231">
        <v>1</v>
      </c>
      <c r="K187" s="151">
        <f t="shared" si="15"/>
        <v>30</v>
      </c>
      <c r="L187" s="857">
        <v>10</v>
      </c>
      <c r="M187" s="858"/>
      <c r="N187" s="858"/>
      <c r="O187" s="858">
        <v>10</v>
      </c>
      <c r="P187" s="692">
        <f>K187-L187</f>
        <v>20</v>
      </c>
      <c r="Q187" s="104"/>
      <c r="R187" s="7"/>
      <c r="S187" s="7"/>
      <c r="T187" s="117"/>
      <c r="U187" s="104"/>
      <c r="V187" s="7"/>
      <c r="W187" s="167">
        <v>1</v>
      </c>
      <c r="Y187" s="336">
        <v>2</v>
      </c>
    </row>
    <row r="188" spans="4:23" s="1039" customFormat="1" ht="15.75">
      <c r="D188" s="1027" t="s">
        <v>205</v>
      </c>
      <c r="E188" s="1045" t="s">
        <v>206</v>
      </c>
      <c r="F188" s="1029"/>
      <c r="G188" s="1030"/>
      <c r="H188" s="1030"/>
      <c r="I188" s="1046"/>
      <c r="J188" s="1047">
        <v>3</v>
      </c>
      <c r="K188" s="1033">
        <f t="shared" si="15"/>
        <v>90</v>
      </c>
      <c r="L188" s="1048"/>
      <c r="M188" s="1049"/>
      <c r="N188" s="1030"/>
      <c r="O188" s="1030"/>
      <c r="P188" s="1050"/>
      <c r="Q188" s="1029"/>
      <c r="R188" s="1030"/>
      <c r="S188" s="1030"/>
      <c r="T188" s="1050"/>
      <c r="U188" s="1029"/>
      <c r="V188" s="1030"/>
      <c r="W188" s="1051"/>
    </row>
    <row r="189" spans="4:23" s="1039" customFormat="1" ht="15.75">
      <c r="D189" s="1027" t="s">
        <v>207</v>
      </c>
      <c r="E189" s="1052" t="s">
        <v>33</v>
      </c>
      <c r="F189" s="1029"/>
      <c r="G189" s="1030"/>
      <c r="H189" s="1030"/>
      <c r="I189" s="1046"/>
      <c r="J189" s="1047">
        <v>0.5</v>
      </c>
      <c r="K189" s="1033">
        <f t="shared" si="15"/>
        <v>15</v>
      </c>
      <c r="L189" s="1048"/>
      <c r="M189" s="1049"/>
      <c r="N189" s="1030"/>
      <c r="O189" s="1030"/>
      <c r="P189" s="1050"/>
      <c r="Q189" s="1029"/>
      <c r="R189" s="1030"/>
      <c r="S189" s="1030"/>
      <c r="T189" s="1050"/>
      <c r="U189" s="1029"/>
      <c r="V189" s="1030"/>
      <c r="W189" s="1051"/>
    </row>
    <row r="190" spans="4:25" s="1039" customFormat="1" ht="15.75">
      <c r="D190" s="1027" t="s">
        <v>208</v>
      </c>
      <c r="E190" s="1028" t="s">
        <v>67</v>
      </c>
      <c r="F190" s="1029"/>
      <c r="G190" s="1035">
        <v>4</v>
      </c>
      <c r="H190" s="1035"/>
      <c r="I190" s="1053"/>
      <c r="J190" s="1032">
        <v>2.5</v>
      </c>
      <c r="K190" s="1033">
        <f t="shared" si="15"/>
        <v>75</v>
      </c>
      <c r="L190" s="1034">
        <v>30</v>
      </c>
      <c r="M190" s="1035">
        <v>15</v>
      </c>
      <c r="N190" s="1035"/>
      <c r="O190" s="1035">
        <v>15</v>
      </c>
      <c r="P190" s="1036">
        <f>K190-L190</f>
        <v>45</v>
      </c>
      <c r="Q190" s="1037"/>
      <c r="R190" s="1035"/>
      <c r="S190" s="1035"/>
      <c r="T190" s="1036"/>
      <c r="U190" s="1037">
        <v>2</v>
      </c>
      <c r="V190" s="1030"/>
      <c r="W190" s="1051"/>
      <c r="Y190" s="1039">
        <v>2</v>
      </c>
    </row>
    <row r="191" spans="4:23" s="1039" customFormat="1" ht="15.75">
      <c r="D191" s="1027"/>
      <c r="E191" s="1028"/>
      <c r="F191" s="1029"/>
      <c r="G191" s="1035"/>
      <c r="H191" s="1035"/>
      <c r="I191" s="1053"/>
      <c r="J191" s="1032"/>
      <c r="K191" s="1033"/>
      <c r="L191" s="1034"/>
      <c r="M191" s="1035"/>
      <c r="N191" s="1035"/>
      <c r="O191" s="1035"/>
      <c r="P191" s="1036"/>
      <c r="Q191" s="1037"/>
      <c r="R191" s="1035"/>
      <c r="S191" s="1035"/>
      <c r="T191" s="1036"/>
      <c r="U191" s="1037"/>
      <c r="V191" s="1030"/>
      <c r="W191" s="1051"/>
    </row>
    <row r="192" spans="4:23" s="1039" customFormat="1" ht="15.75">
      <c r="D192" s="1027"/>
      <c r="E192" s="1028"/>
      <c r="F192" s="1029"/>
      <c r="G192" s="1035"/>
      <c r="H192" s="1035"/>
      <c r="I192" s="1053"/>
      <c r="J192" s="1032"/>
      <c r="K192" s="1033"/>
      <c r="L192" s="1034"/>
      <c r="M192" s="1035"/>
      <c r="N192" s="1035"/>
      <c r="O192" s="1035"/>
      <c r="P192" s="1036"/>
      <c r="Q192" s="1037"/>
      <c r="R192" s="1035"/>
      <c r="S192" s="1035"/>
      <c r="T192" s="1036"/>
      <c r="U192" s="1037"/>
      <c r="V192" s="1030"/>
      <c r="W192" s="1051"/>
    </row>
    <row r="193" spans="4:23" s="1039" customFormat="1" ht="15.75">
      <c r="D193" s="1027"/>
      <c r="E193" s="1028"/>
      <c r="F193" s="1029"/>
      <c r="G193" s="1035"/>
      <c r="H193" s="1035"/>
      <c r="I193" s="1053"/>
      <c r="J193" s="1032"/>
      <c r="K193" s="1033"/>
      <c r="L193" s="1034"/>
      <c r="M193" s="1035"/>
      <c r="N193" s="1035"/>
      <c r="O193" s="1035"/>
      <c r="P193" s="1036"/>
      <c r="Q193" s="1037"/>
      <c r="R193" s="1035"/>
      <c r="S193" s="1035"/>
      <c r="T193" s="1036"/>
      <c r="U193" s="1037"/>
      <c r="V193" s="1030"/>
      <c r="W193" s="1051"/>
    </row>
    <row r="194" spans="4:23" s="1039" customFormat="1" ht="15.75">
      <c r="D194" s="1027"/>
      <c r="E194" s="1028"/>
      <c r="F194" s="1029"/>
      <c r="G194" s="1035"/>
      <c r="H194" s="1035"/>
      <c r="I194" s="1053"/>
      <c r="J194" s="1032"/>
      <c r="K194" s="1033"/>
      <c r="L194" s="1034"/>
      <c r="M194" s="1035"/>
      <c r="N194" s="1035"/>
      <c r="O194" s="1035"/>
      <c r="P194" s="1036"/>
      <c r="Q194" s="1037"/>
      <c r="R194" s="1035"/>
      <c r="S194" s="1035"/>
      <c r="T194" s="1036"/>
      <c r="U194" s="1037"/>
      <c r="V194" s="1030"/>
      <c r="W194" s="1051"/>
    </row>
    <row r="195" spans="4:23" ht="31.5">
      <c r="D195" s="145" t="s">
        <v>209</v>
      </c>
      <c r="E195" s="170" t="s">
        <v>210</v>
      </c>
      <c r="F195" s="159"/>
      <c r="G195" s="14"/>
      <c r="H195" s="14"/>
      <c r="I195" s="168"/>
      <c r="J195" s="856">
        <v>6</v>
      </c>
      <c r="K195" s="151">
        <f t="shared" si="15"/>
        <v>180</v>
      </c>
      <c r="L195" s="173"/>
      <c r="M195" s="14"/>
      <c r="N195" s="14"/>
      <c r="O195" s="14"/>
      <c r="P195" s="162"/>
      <c r="Q195" s="159"/>
      <c r="R195" s="14"/>
      <c r="S195" s="14"/>
      <c r="T195" s="162"/>
      <c r="U195" s="159"/>
      <c r="V195" s="14"/>
      <c r="W195" s="174"/>
    </row>
    <row r="196" spans="4:23" ht="15.75">
      <c r="D196" s="145" t="s">
        <v>211</v>
      </c>
      <c r="E196" s="172" t="s">
        <v>33</v>
      </c>
      <c r="F196" s="159"/>
      <c r="G196" s="14"/>
      <c r="H196" s="14"/>
      <c r="I196" s="168"/>
      <c r="J196" s="856">
        <v>1</v>
      </c>
      <c r="K196" s="151">
        <f t="shared" si="15"/>
        <v>30</v>
      </c>
      <c r="L196" s="173"/>
      <c r="M196" s="14"/>
      <c r="N196" s="14"/>
      <c r="O196" s="14"/>
      <c r="P196" s="162"/>
      <c r="Q196" s="159"/>
      <c r="R196" s="14"/>
      <c r="S196" s="14"/>
      <c r="T196" s="162"/>
      <c r="U196" s="159"/>
      <c r="V196" s="14"/>
      <c r="W196" s="174"/>
    </row>
    <row r="197" spans="4:25" ht="15.75">
      <c r="D197" s="145" t="s">
        <v>212</v>
      </c>
      <c r="E197" s="164" t="s">
        <v>344</v>
      </c>
      <c r="F197" s="159"/>
      <c r="G197" s="14">
        <v>4</v>
      </c>
      <c r="H197" s="14"/>
      <c r="I197" s="168"/>
      <c r="J197" s="844">
        <v>5</v>
      </c>
      <c r="K197" s="151">
        <f t="shared" si="15"/>
        <v>150</v>
      </c>
      <c r="L197" s="118">
        <f>M197+N197+O197</f>
        <v>60</v>
      </c>
      <c r="M197" s="7">
        <v>45</v>
      </c>
      <c r="N197" s="7">
        <v>8</v>
      </c>
      <c r="O197" s="7">
        <v>7</v>
      </c>
      <c r="P197" s="117">
        <f>K197-L197</f>
        <v>90</v>
      </c>
      <c r="Q197" s="104"/>
      <c r="R197" s="7"/>
      <c r="S197" s="7"/>
      <c r="T197" s="117"/>
      <c r="U197" s="104">
        <v>4</v>
      </c>
      <c r="V197" s="14"/>
      <c r="W197" s="174"/>
      <c r="Y197" s="336">
        <v>2</v>
      </c>
    </row>
    <row r="198" spans="4:23" s="1039" customFormat="1" ht="15.75">
      <c r="D198" s="1027"/>
      <c r="E198" s="1028" t="s">
        <v>345</v>
      </c>
      <c r="F198" s="1029"/>
      <c r="G198" s="1030">
        <v>4</v>
      </c>
      <c r="H198" s="1030"/>
      <c r="I198" s="1031"/>
      <c r="J198" s="1032">
        <v>5</v>
      </c>
      <c r="K198" s="1033">
        <f t="shared" si="15"/>
        <v>150</v>
      </c>
      <c r="L198" s="1034">
        <v>45</v>
      </c>
      <c r="M198" s="1035">
        <v>30</v>
      </c>
      <c r="N198" s="1035">
        <v>8</v>
      </c>
      <c r="O198" s="1035">
        <v>7</v>
      </c>
      <c r="P198" s="1036">
        <f>K198-L198</f>
        <v>105</v>
      </c>
      <c r="Q198" s="1037"/>
      <c r="R198" s="1035"/>
      <c r="S198" s="1035"/>
      <c r="T198" s="1036"/>
      <c r="U198" s="1037">
        <v>3</v>
      </c>
      <c r="V198" s="1030"/>
      <c r="W198" s="1051"/>
    </row>
    <row r="199" spans="4:23" ht="15.75">
      <c r="D199" s="145"/>
      <c r="E199" s="232" t="s">
        <v>255</v>
      </c>
      <c r="F199" s="159"/>
      <c r="G199" s="14"/>
      <c r="H199" s="14"/>
      <c r="I199" s="168"/>
      <c r="J199" s="185">
        <v>3</v>
      </c>
      <c r="K199" s="151">
        <f t="shared" si="15"/>
        <v>90</v>
      </c>
      <c r="L199" s="118"/>
      <c r="M199" s="7"/>
      <c r="N199" s="7"/>
      <c r="O199" s="7"/>
      <c r="P199" s="117"/>
      <c r="Q199" s="104"/>
      <c r="R199" s="7"/>
      <c r="S199" s="7"/>
      <c r="T199" s="117"/>
      <c r="U199" s="104"/>
      <c r="V199" s="14"/>
      <c r="W199" s="174"/>
    </row>
    <row r="200" spans="4:23" ht="15.75">
      <c r="D200" s="145"/>
      <c r="E200" s="295" t="s">
        <v>33</v>
      </c>
      <c r="F200" s="159"/>
      <c r="G200" s="14"/>
      <c r="H200" s="14"/>
      <c r="I200" s="168"/>
      <c r="J200" s="185">
        <v>0.5</v>
      </c>
      <c r="K200" s="151">
        <f t="shared" si="15"/>
        <v>15</v>
      </c>
      <c r="L200" s="118"/>
      <c r="M200" s="7"/>
      <c r="N200" s="7"/>
      <c r="O200" s="7"/>
      <c r="P200" s="117"/>
      <c r="Q200" s="104"/>
      <c r="R200" s="7"/>
      <c r="S200" s="7"/>
      <c r="T200" s="117"/>
      <c r="U200" s="104"/>
      <c r="V200" s="14"/>
      <c r="W200" s="174"/>
    </row>
    <row r="201" spans="4:25" ht="15.75">
      <c r="D201" s="145"/>
      <c r="E201" s="296" t="s">
        <v>348</v>
      </c>
      <c r="F201" s="159"/>
      <c r="G201" s="14">
        <v>5</v>
      </c>
      <c r="H201" s="14"/>
      <c r="I201" s="168"/>
      <c r="J201" s="297">
        <v>2.5</v>
      </c>
      <c r="K201" s="151">
        <f t="shared" si="15"/>
        <v>75</v>
      </c>
      <c r="L201" s="122">
        <f>M201+O201</f>
        <v>27</v>
      </c>
      <c r="M201" s="194">
        <v>18</v>
      </c>
      <c r="N201" s="194"/>
      <c r="O201" s="194">
        <v>9</v>
      </c>
      <c r="P201" s="121">
        <f>K201-L201</f>
        <v>48</v>
      </c>
      <c r="Q201" s="104"/>
      <c r="R201" s="7"/>
      <c r="S201" s="7"/>
      <c r="T201" s="117"/>
      <c r="U201" s="104"/>
      <c r="V201" s="7">
        <v>3</v>
      </c>
      <c r="W201" s="174"/>
      <c r="Y201" s="336">
        <v>2</v>
      </c>
    </row>
    <row r="202" spans="4:23" s="753" customFormat="1" ht="15.75">
      <c r="D202" s="1001"/>
      <c r="E202" s="1002" t="s">
        <v>345</v>
      </c>
      <c r="F202" s="1017"/>
      <c r="G202" s="771">
        <v>4</v>
      </c>
      <c r="H202" s="771"/>
      <c r="I202" s="1018"/>
      <c r="J202" s="1054">
        <v>2.5</v>
      </c>
      <c r="K202" s="1008">
        <f t="shared" si="15"/>
        <v>75</v>
      </c>
      <c r="L202" s="1055">
        <f>M202+O202</f>
        <v>42</v>
      </c>
      <c r="M202" s="808">
        <v>28</v>
      </c>
      <c r="N202" s="808"/>
      <c r="O202" s="808">
        <v>14</v>
      </c>
      <c r="P202" s="1056">
        <f>K202-L202</f>
        <v>33</v>
      </c>
      <c r="Q202" s="1022"/>
      <c r="R202" s="775"/>
      <c r="S202" s="775"/>
      <c r="T202" s="1021"/>
      <c r="U202" s="1022">
        <v>3</v>
      </c>
      <c r="V202" s="775"/>
      <c r="W202" s="1057"/>
    </row>
    <row r="203" spans="4:23" ht="31.5">
      <c r="D203" s="145" t="s">
        <v>213</v>
      </c>
      <c r="E203" s="158" t="s">
        <v>214</v>
      </c>
      <c r="F203" s="159"/>
      <c r="G203" s="14"/>
      <c r="H203" s="14"/>
      <c r="I203" s="160"/>
      <c r="J203" s="856">
        <v>4.5</v>
      </c>
      <c r="K203" s="151">
        <f t="shared" si="15"/>
        <v>135</v>
      </c>
      <c r="L203" s="176"/>
      <c r="M203" s="161"/>
      <c r="N203" s="14"/>
      <c r="O203" s="14"/>
      <c r="P203" s="162"/>
      <c r="Q203" s="159"/>
      <c r="R203" s="14"/>
      <c r="S203" s="14"/>
      <c r="T203" s="162"/>
      <c r="U203" s="159"/>
      <c r="V203" s="14"/>
      <c r="W203" s="174"/>
    </row>
    <row r="204" spans="4:25" ht="15.75">
      <c r="D204" s="145" t="s">
        <v>215</v>
      </c>
      <c r="E204" s="298" t="s">
        <v>344</v>
      </c>
      <c r="F204" s="178"/>
      <c r="G204" s="27"/>
      <c r="H204" s="27"/>
      <c r="I204" s="179"/>
      <c r="J204" s="844">
        <v>1</v>
      </c>
      <c r="K204" s="151">
        <f t="shared" si="15"/>
        <v>30</v>
      </c>
      <c r="L204" s="118">
        <f>M204+O204+N204</f>
        <v>18</v>
      </c>
      <c r="M204" s="7">
        <v>9</v>
      </c>
      <c r="N204" s="7">
        <v>9</v>
      </c>
      <c r="O204" s="7"/>
      <c r="P204" s="121">
        <f>K204-L204</f>
        <v>12</v>
      </c>
      <c r="Q204" s="104"/>
      <c r="R204" s="7"/>
      <c r="S204" s="7"/>
      <c r="T204" s="117"/>
      <c r="U204" s="104"/>
      <c r="V204" s="7">
        <v>2</v>
      </c>
      <c r="W204" s="167"/>
      <c r="Y204" s="336">
        <v>2</v>
      </c>
    </row>
    <row r="205" spans="4:25" ht="15.75">
      <c r="D205" s="145" t="s">
        <v>216</v>
      </c>
      <c r="E205" s="298" t="s">
        <v>344</v>
      </c>
      <c r="F205" s="159">
        <v>6</v>
      </c>
      <c r="G205" s="14"/>
      <c r="H205" s="14"/>
      <c r="I205" s="168"/>
      <c r="J205" s="844">
        <v>3.5</v>
      </c>
      <c r="K205" s="151">
        <f t="shared" si="15"/>
        <v>105</v>
      </c>
      <c r="L205" s="118">
        <f>M205+N205+O205</f>
        <v>40</v>
      </c>
      <c r="M205" s="7">
        <v>24</v>
      </c>
      <c r="N205" s="7"/>
      <c r="O205" s="7">
        <v>16</v>
      </c>
      <c r="P205" s="117">
        <f>K205-L205</f>
        <v>65</v>
      </c>
      <c r="Q205" s="104"/>
      <c r="R205" s="7"/>
      <c r="S205" s="7"/>
      <c r="T205" s="117"/>
      <c r="U205" s="104"/>
      <c r="V205" s="7"/>
      <c r="W205" s="167">
        <v>5</v>
      </c>
      <c r="Y205" s="336">
        <v>2</v>
      </c>
    </row>
    <row r="206" spans="4:23" s="1039" customFormat="1" ht="15.75">
      <c r="D206" s="1059"/>
      <c r="E206" s="1028" t="s">
        <v>345</v>
      </c>
      <c r="F206" s="1030"/>
      <c r="G206" s="1060">
        <v>4</v>
      </c>
      <c r="H206" s="1030"/>
      <c r="I206" s="1061"/>
      <c r="J206" s="1032">
        <v>1</v>
      </c>
      <c r="K206" s="1033">
        <f t="shared" si="15"/>
        <v>30</v>
      </c>
      <c r="L206" s="1035"/>
      <c r="M206" s="1035"/>
      <c r="N206" s="1035"/>
      <c r="O206" s="1035"/>
      <c r="P206" s="1035"/>
      <c r="Q206" s="1035"/>
      <c r="R206" s="1035"/>
      <c r="S206" s="1035"/>
      <c r="T206" s="1035"/>
      <c r="U206" s="1035"/>
      <c r="V206" s="1035"/>
      <c r="W206" s="1035"/>
    </row>
    <row r="207" spans="4:23" s="1039" customFormat="1" ht="15.75">
      <c r="D207" s="1059"/>
      <c r="E207" s="1028" t="s">
        <v>345</v>
      </c>
      <c r="F207" s="1030">
        <v>5</v>
      </c>
      <c r="G207" s="1030"/>
      <c r="H207" s="1030"/>
      <c r="I207" s="1061"/>
      <c r="J207" s="1032">
        <v>3.5</v>
      </c>
      <c r="K207" s="1033">
        <f t="shared" si="15"/>
        <v>105</v>
      </c>
      <c r="L207" s="1035"/>
      <c r="M207" s="1035"/>
      <c r="N207" s="1035"/>
      <c r="O207" s="1035"/>
      <c r="P207" s="1035"/>
      <c r="Q207" s="1035"/>
      <c r="R207" s="1035"/>
      <c r="S207" s="1035"/>
      <c r="T207" s="1035"/>
      <c r="U207" s="1035"/>
      <c r="V207" s="1035"/>
      <c r="W207" s="1035"/>
    </row>
    <row r="208" spans="4:23" ht="31.5">
      <c r="D208" s="145" t="s">
        <v>217</v>
      </c>
      <c r="E208" s="1058" t="s">
        <v>218</v>
      </c>
      <c r="F208" s="180"/>
      <c r="G208" s="181"/>
      <c r="H208" s="181"/>
      <c r="I208" s="189"/>
      <c r="J208" s="859">
        <v>7.5</v>
      </c>
      <c r="K208" s="151">
        <f t="shared" si="15"/>
        <v>225</v>
      </c>
      <c r="L208" s="180"/>
      <c r="M208" s="181"/>
      <c r="N208" s="181"/>
      <c r="O208" s="181"/>
      <c r="P208" s="183"/>
      <c r="Q208" s="188"/>
      <c r="R208" s="157"/>
      <c r="S208" s="157"/>
      <c r="T208" s="272"/>
      <c r="U208" s="184"/>
      <c r="V208" s="181"/>
      <c r="W208" s="299"/>
    </row>
    <row r="209" spans="4:23" ht="15.75">
      <c r="D209" s="145" t="s">
        <v>219</v>
      </c>
      <c r="E209" s="300" t="s">
        <v>33</v>
      </c>
      <c r="F209" s="173"/>
      <c r="G209" s="14"/>
      <c r="H209" s="14"/>
      <c r="I209" s="168"/>
      <c r="J209" s="860">
        <v>2.5</v>
      </c>
      <c r="K209" s="151">
        <f t="shared" si="15"/>
        <v>75</v>
      </c>
      <c r="L209" s="173"/>
      <c r="M209" s="14"/>
      <c r="N209" s="14"/>
      <c r="O209" s="14"/>
      <c r="P209" s="162"/>
      <c r="Q209" s="159"/>
      <c r="R209" s="14"/>
      <c r="S209" s="14"/>
      <c r="T209" s="162"/>
      <c r="U209" s="159"/>
      <c r="V209" s="14"/>
      <c r="W209" s="163"/>
    </row>
    <row r="210" spans="4:25" ht="15.75">
      <c r="D210" s="145" t="s">
        <v>220</v>
      </c>
      <c r="E210" s="301" t="s">
        <v>34</v>
      </c>
      <c r="F210" s="186">
        <v>2</v>
      </c>
      <c r="G210" s="157"/>
      <c r="H210" s="157"/>
      <c r="I210" s="149"/>
      <c r="J210" s="861">
        <v>5</v>
      </c>
      <c r="K210" s="151">
        <f t="shared" si="15"/>
        <v>150</v>
      </c>
      <c r="L210" s="120">
        <v>54</v>
      </c>
      <c r="M210" s="187">
        <v>36</v>
      </c>
      <c r="N210" s="187">
        <v>18</v>
      </c>
      <c r="O210" s="187"/>
      <c r="P210" s="119">
        <f>K210-L210</f>
        <v>96</v>
      </c>
      <c r="Q210" s="104"/>
      <c r="R210" s="7">
        <v>6</v>
      </c>
      <c r="S210" s="14"/>
      <c r="T210" s="162"/>
      <c r="U210" s="188"/>
      <c r="V210" s="157"/>
      <c r="W210" s="274"/>
      <c r="Y210" s="336">
        <v>1</v>
      </c>
    </row>
    <row r="211" spans="4:23" ht="31.5">
      <c r="D211" s="145" t="s">
        <v>221</v>
      </c>
      <c r="E211" s="302" t="s">
        <v>222</v>
      </c>
      <c r="F211" s="173"/>
      <c r="G211" s="14"/>
      <c r="H211" s="14"/>
      <c r="I211" s="168"/>
      <c r="J211" s="860">
        <v>9</v>
      </c>
      <c r="K211" s="151">
        <f t="shared" si="15"/>
        <v>270</v>
      </c>
      <c r="L211" s="173"/>
      <c r="M211" s="14"/>
      <c r="N211" s="14"/>
      <c r="O211" s="14"/>
      <c r="P211" s="162"/>
      <c r="Q211" s="159"/>
      <c r="R211" s="14"/>
      <c r="S211" s="14"/>
      <c r="T211" s="162"/>
      <c r="U211" s="159"/>
      <c r="V211" s="157"/>
      <c r="W211" s="274"/>
    </row>
    <row r="212" spans="4:23" ht="15.75">
      <c r="D212" s="145" t="s">
        <v>223</v>
      </c>
      <c r="E212" s="303" t="s">
        <v>33</v>
      </c>
      <c r="F212" s="159"/>
      <c r="G212" s="14"/>
      <c r="H212" s="14"/>
      <c r="I212" s="168"/>
      <c r="J212" s="860">
        <v>3</v>
      </c>
      <c r="K212" s="151">
        <f t="shared" si="15"/>
        <v>90</v>
      </c>
      <c r="L212" s="173"/>
      <c r="M212" s="14"/>
      <c r="N212" s="14"/>
      <c r="O212" s="14"/>
      <c r="P212" s="162"/>
      <c r="Q212" s="159"/>
      <c r="R212" s="14"/>
      <c r="S212" s="14"/>
      <c r="T212" s="162"/>
      <c r="U212" s="188"/>
      <c r="V212" s="157"/>
      <c r="W212" s="274"/>
    </row>
    <row r="213" spans="4:25" ht="15.75">
      <c r="D213" s="145" t="s">
        <v>224</v>
      </c>
      <c r="E213" s="235" t="s">
        <v>34</v>
      </c>
      <c r="F213" s="178">
        <v>3</v>
      </c>
      <c r="G213" s="181"/>
      <c r="H213" s="181"/>
      <c r="I213" s="189"/>
      <c r="J213" s="862">
        <v>5</v>
      </c>
      <c r="K213" s="151">
        <f t="shared" si="15"/>
        <v>150</v>
      </c>
      <c r="L213" s="190">
        <f>M213+N213</f>
        <v>54</v>
      </c>
      <c r="M213" s="191">
        <v>36</v>
      </c>
      <c r="N213" s="191">
        <v>18</v>
      </c>
      <c r="O213" s="191"/>
      <c r="P213" s="192">
        <f>K213-L213</f>
        <v>96</v>
      </c>
      <c r="Q213" s="104"/>
      <c r="R213" s="7"/>
      <c r="S213" s="7">
        <v>6</v>
      </c>
      <c r="T213" s="117">
        <v>6</v>
      </c>
      <c r="U213" s="188"/>
      <c r="V213" s="157"/>
      <c r="W213" s="274"/>
      <c r="Y213" s="336">
        <v>1</v>
      </c>
    </row>
    <row r="214" spans="4:23" s="1039" customFormat="1" ht="31.5">
      <c r="D214" s="1027" t="s">
        <v>225</v>
      </c>
      <c r="E214" s="1062" t="s">
        <v>226</v>
      </c>
      <c r="F214" s="1063"/>
      <c r="G214" s="1030"/>
      <c r="H214" s="1030"/>
      <c r="I214" s="1031"/>
      <c r="J214" s="1047">
        <v>9</v>
      </c>
      <c r="K214" s="1033">
        <f t="shared" si="15"/>
        <v>270</v>
      </c>
      <c r="L214" s="1063"/>
      <c r="M214" s="1030"/>
      <c r="N214" s="1030"/>
      <c r="O214" s="1030"/>
      <c r="P214" s="1050"/>
      <c r="Q214" s="1029"/>
      <c r="R214" s="1030"/>
      <c r="S214" s="1030"/>
      <c r="T214" s="1050"/>
      <c r="U214" s="1064"/>
      <c r="V214" s="1065"/>
      <c r="W214" s="1066"/>
    </row>
    <row r="215" spans="4:23" s="1039" customFormat="1" ht="15.75" hidden="1">
      <c r="D215" s="1027"/>
      <c r="E215" s="1067"/>
      <c r="F215" s="1063"/>
      <c r="G215" s="1030"/>
      <c r="H215" s="1030"/>
      <c r="I215" s="1031"/>
      <c r="J215" s="1047"/>
      <c r="K215" s="1033"/>
      <c r="L215" s="1063"/>
      <c r="M215" s="1030"/>
      <c r="N215" s="1030"/>
      <c r="O215" s="1030"/>
      <c r="P215" s="1050"/>
      <c r="Q215" s="1029"/>
      <c r="R215" s="1030"/>
      <c r="S215" s="1030"/>
      <c r="T215" s="1050"/>
      <c r="U215" s="1064"/>
      <c r="V215" s="1065"/>
      <c r="W215" s="1066"/>
    </row>
    <row r="216" spans="4:25" s="1039" customFormat="1" ht="15.75">
      <c r="D216" s="1027" t="s">
        <v>227</v>
      </c>
      <c r="E216" s="1068" t="s">
        <v>228</v>
      </c>
      <c r="F216" s="1063"/>
      <c r="G216" s="1030"/>
      <c r="H216" s="1030"/>
      <c r="I216" s="1031"/>
      <c r="J216" s="1032">
        <v>2</v>
      </c>
      <c r="K216" s="1033">
        <f t="shared" si="15"/>
        <v>60</v>
      </c>
      <c r="L216" s="1034">
        <f>M216+N216</f>
        <v>36</v>
      </c>
      <c r="M216" s="1035">
        <v>27</v>
      </c>
      <c r="N216" s="1035">
        <v>9</v>
      </c>
      <c r="O216" s="1035"/>
      <c r="P216" s="1036">
        <f>K216-L216</f>
        <v>24</v>
      </c>
      <c r="Q216" s="1037"/>
      <c r="R216" s="1035">
        <v>4</v>
      </c>
      <c r="S216" s="1035"/>
      <c r="T216" s="1036"/>
      <c r="U216" s="1069"/>
      <c r="V216" s="1065"/>
      <c r="W216" s="1066"/>
      <c r="Y216" s="1039">
        <v>1</v>
      </c>
    </row>
    <row r="217" spans="4:25" s="1039" customFormat="1" ht="15.75">
      <c r="D217" s="1027" t="s">
        <v>229</v>
      </c>
      <c r="E217" s="1070" t="s">
        <v>228</v>
      </c>
      <c r="F217" s="1063"/>
      <c r="G217" s="1030">
        <v>3</v>
      </c>
      <c r="H217" s="1030"/>
      <c r="I217" s="1031"/>
      <c r="J217" s="1032">
        <v>2</v>
      </c>
      <c r="K217" s="1033">
        <f t="shared" si="15"/>
        <v>60</v>
      </c>
      <c r="L217" s="1034">
        <f>M217+N217</f>
        <v>36</v>
      </c>
      <c r="M217" s="1035">
        <v>27</v>
      </c>
      <c r="N217" s="1035">
        <v>9</v>
      </c>
      <c r="O217" s="1035"/>
      <c r="P217" s="1036">
        <f>K217-L217</f>
        <v>24</v>
      </c>
      <c r="Q217" s="1037"/>
      <c r="R217" s="1035"/>
      <c r="S217" s="1035">
        <v>4</v>
      </c>
      <c r="T217" s="1036">
        <v>4</v>
      </c>
      <c r="U217" s="1069"/>
      <c r="V217" s="1065"/>
      <c r="W217" s="1066"/>
      <c r="Y217" s="1039">
        <v>1</v>
      </c>
    </row>
    <row r="218" spans="4:25" s="1039" customFormat="1" ht="15.75">
      <c r="D218" s="1027" t="s">
        <v>230</v>
      </c>
      <c r="E218" s="1068" t="s">
        <v>231</v>
      </c>
      <c r="F218" s="1063">
        <v>4</v>
      </c>
      <c r="G218" s="1030"/>
      <c r="H218" s="1030"/>
      <c r="I218" s="1031"/>
      <c r="J218" s="1032">
        <v>5</v>
      </c>
      <c r="K218" s="1033">
        <f t="shared" si="15"/>
        <v>150</v>
      </c>
      <c r="L218" s="1034">
        <f>M218+N218+O218</f>
        <v>60</v>
      </c>
      <c r="M218" s="1035">
        <v>30</v>
      </c>
      <c r="N218" s="1035">
        <v>15</v>
      </c>
      <c r="O218" s="1035">
        <v>15</v>
      </c>
      <c r="P218" s="1036">
        <f>K218-L218</f>
        <v>90</v>
      </c>
      <c r="Q218" s="1037"/>
      <c r="R218" s="1035"/>
      <c r="S218" s="1035"/>
      <c r="T218" s="1036"/>
      <c r="U218" s="1069">
        <v>4</v>
      </c>
      <c r="V218" s="1065"/>
      <c r="W218" s="1066"/>
      <c r="Y218" s="1039">
        <v>2</v>
      </c>
    </row>
    <row r="219" spans="4:23" s="1039" customFormat="1" ht="15.75">
      <c r="D219" s="1027"/>
      <c r="E219" s="1068"/>
      <c r="F219" s="1063"/>
      <c r="G219" s="1030"/>
      <c r="H219" s="1030"/>
      <c r="I219" s="1031"/>
      <c r="J219" s="1032"/>
      <c r="K219" s="1033"/>
      <c r="L219" s="1034"/>
      <c r="M219" s="1035"/>
      <c r="N219" s="1035"/>
      <c r="O219" s="1035"/>
      <c r="P219" s="1036"/>
      <c r="Q219" s="1037"/>
      <c r="R219" s="1035"/>
      <c r="S219" s="1035"/>
      <c r="T219" s="1036"/>
      <c r="U219" s="1069"/>
      <c r="V219" s="1065"/>
      <c r="W219" s="1066"/>
    </row>
    <row r="220" spans="4:23" ht="31.5">
      <c r="D220" s="145" t="s">
        <v>232</v>
      </c>
      <c r="E220" s="215" t="s">
        <v>233</v>
      </c>
      <c r="F220" s="173"/>
      <c r="G220" s="14"/>
      <c r="H220" s="14"/>
      <c r="I220" s="168"/>
      <c r="J220" s="856">
        <f>J221+J222+J223+J224</f>
        <v>8.5</v>
      </c>
      <c r="K220" s="151">
        <f t="shared" si="15"/>
        <v>255</v>
      </c>
      <c r="L220" s="173"/>
      <c r="M220" s="14"/>
      <c r="N220" s="14"/>
      <c r="O220" s="14"/>
      <c r="P220" s="162"/>
      <c r="Q220" s="159"/>
      <c r="R220" s="14"/>
      <c r="S220" s="14"/>
      <c r="T220" s="162"/>
      <c r="U220" s="188"/>
      <c r="V220" s="157"/>
      <c r="W220" s="274"/>
    </row>
    <row r="221" spans="4:23" ht="15.75">
      <c r="D221" s="145" t="s">
        <v>234</v>
      </c>
      <c r="E221" s="300" t="s">
        <v>33</v>
      </c>
      <c r="F221" s="173"/>
      <c r="G221" s="14"/>
      <c r="H221" s="14"/>
      <c r="I221" s="168"/>
      <c r="J221" s="856">
        <v>2.5</v>
      </c>
      <c r="K221" s="151">
        <f t="shared" si="15"/>
        <v>75</v>
      </c>
      <c r="L221" s="173"/>
      <c r="M221" s="14"/>
      <c r="N221" s="14"/>
      <c r="O221" s="14"/>
      <c r="P221" s="162"/>
      <c r="Q221" s="159"/>
      <c r="R221" s="14"/>
      <c r="S221" s="14"/>
      <c r="T221" s="162"/>
      <c r="U221" s="188"/>
      <c r="V221" s="157"/>
      <c r="W221" s="274"/>
    </row>
    <row r="222" spans="4:25" ht="15.75">
      <c r="D222" s="145" t="s">
        <v>235</v>
      </c>
      <c r="E222" s="305" t="s">
        <v>34</v>
      </c>
      <c r="F222" s="173"/>
      <c r="G222" s="14"/>
      <c r="H222" s="14"/>
      <c r="I222" s="168"/>
      <c r="J222" s="844">
        <v>3</v>
      </c>
      <c r="K222" s="151">
        <f aca="true" t="shared" si="16" ref="K222:K228">J222*30</f>
        <v>90</v>
      </c>
      <c r="L222" s="118">
        <f>N222+M222</f>
        <v>36</v>
      </c>
      <c r="M222" s="7">
        <v>27</v>
      </c>
      <c r="N222" s="7">
        <v>9</v>
      </c>
      <c r="O222" s="7"/>
      <c r="P222" s="169">
        <f>K222-L222</f>
        <v>54</v>
      </c>
      <c r="Q222" s="104"/>
      <c r="R222" s="7">
        <v>4</v>
      </c>
      <c r="S222" s="7"/>
      <c r="T222" s="162"/>
      <c r="U222" s="188"/>
      <c r="V222" s="157"/>
      <c r="W222" s="274"/>
      <c r="Y222" s="336">
        <v>1</v>
      </c>
    </row>
    <row r="223" spans="4:25" ht="15.75">
      <c r="D223" s="145" t="s">
        <v>236</v>
      </c>
      <c r="E223" s="305" t="s">
        <v>34</v>
      </c>
      <c r="F223" s="173">
        <v>3</v>
      </c>
      <c r="G223" s="14"/>
      <c r="H223" s="14"/>
      <c r="I223" s="168"/>
      <c r="J223" s="844">
        <v>2</v>
      </c>
      <c r="K223" s="151">
        <f t="shared" si="16"/>
        <v>60</v>
      </c>
      <c r="L223" s="118">
        <v>27</v>
      </c>
      <c r="M223" s="7">
        <v>18</v>
      </c>
      <c r="N223" s="7"/>
      <c r="O223" s="7">
        <v>9</v>
      </c>
      <c r="P223" s="169">
        <f>K223-L223</f>
        <v>33</v>
      </c>
      <c r="Q223" s="104"/>
      <c r="R223" s="7"/>
      <c r="S223" s="7">
        <v>3</v>
      </c>
      <c r="T223" s="117">
        <v>3</v>
      </c>
      <c r="U223" s="188"/>
      <c r="V223" s="157"/>
      <c r="W223" s="274"/>
      <c r="Y223" s="336">
        <v>1</v>
      </c>
    </row>
    <row r="224" spans="4:25" ht="31.5">
      <c r="D224" s="145" t="s">
        <v>237</v>
      </c>
      <c r="E224" s="215" t="s">
        <v>249</v>
      </c>
      <c r="F224" s="173"/>
      <c r="G224" s="14"/>
      <c r="H224" s="14"/>
      <c r="I224" s="160">
        <v>3</v>
      </c>
      <c r="J224" s="844">
        <v>1</v>
      </c>
      <c r="K224" s="151">
        <f t="shared" si="16"/>
        <v>30</v>
      </c>
      <c r="L224" s="118">
        <v>10</v>
      </c>
      <c r="M224" s="7"/>
      <c r="N224" s="7"/>
      <c r="O224" s="7">
        <v>10</v>
      </c>
      <c r="P224" s="169">
        <f>K224-L224</f>
        <v>20</v>
      </c>
      <c r="Q224" s="104"/>
      <c r="R224" s="7"/>
      <c r="S224" s="7">
        <v>1</v>
      </c>
      <c r="T224" s="117">
        <v>1</v>
      </c>
      <c r="U224" s="159"/>
      <c r="V224" s="14"/>
      <c r="W224" s="174"/>
      <c r="Y224" s="336">
        <v>1</v>
      </c>
    </row>
    <row r="225" spans="4:23" ht="31.5">
      <c r="D225" s="145" t="s">
        <v>238</v>
      </c>
      <c r="E225" s="215" t="s">
        <v>239</v>
      </c>
      <c r="F225" s="118"/>
      <c r="G225" s="7"/>
      <c r="H225" s="7"/>
      <c r="I225" s="177"/>
      <c r="J225" s="856">
        <f>J226+J227+J228</f>
        <v>10</v>
      </c>
      <c r="K225" s="151">
        <f t="shared" si="16"/>
        <v>300</v>
      </c>
      <c r="L225" s="118"/>
      <c r="M225" s="7"/>
      <c r="N225" s="7"/>
      <c r="O225" s="7"/>
      <c r="P225" s="117"/>
      <c r="Q225" s="104"/>
      <c r="R225" s="16"/>
      <c r="S225" s="16"/>
      <c r="T225" s="306"/>
      <c r="U225" s="307"/>
      <c r="V225" s="16"/>
      <c r="W225" s="174"/>
    </row>
    <row r="226" spans="4:23" ht="15.75">
      <c r="D226" s="145" t="s">
        <v>240</v>
      </c>
      <c r="E226" s="300" t="s">
        <v>33</v>
      </c>
      <c r="F226" s="118"/>
      <c r="G226" s="7"/>
      <c r="H226" s="7"/>
      <c r="I226" s="177"/>
      <c r="J226" s="856">
        <v>3</v>
      </c>
      <c r="K226" s="151">
        <f t="shared" si="16"/>
        <v>90</v>
      </c>
      <c r="L226" s="118"/>
      <c r="M226" s="7"/>
      <c r="N226" s="7"/>
      <c r="O226" s="7"/>
      <c r="P226" s="117"/>
      <c r="Q226" s="104"/>
      <c r="R226" s="16"/>
      <c r="S226" s="16"/>
      <c r="T226" s="306"/>
      <c r="U226" s="307"/>
      <c r="V226" s="16"/>
      <c r="W226" s="174"/>
    </row>
    <row r="227" spans="4:25" ht="16.5" customHeight="1">
      <c r="D227" s="145" t="s">
        <v>241</v>
      </c>
      <c r="E227" s="305" t="s">
        <v>34</v>
      </c>
      <c r="F227" s="173">
        <v>4</v>
      </c>
      <c r="G227" s="7"/>
      <c r="H227" s="7"/>
      <c r="I227" s="177"/>
      <c r="J227" s="844">
        <v>6</v>
      </c>
      <c r="K227" s="151">
        <f t="shared" si="16"/>
        <v>180</v>
      </c>
      <c r="L227" s="118">
        <f>M227+N227+O227</f>
        <v>105</v>
      </c>
      <c r="M227" s="7">
        <v>60</v>
      </c>
      <c r="N227" s="7">
        <v>15</v>
      </c>
      <c r="O227" s="7">
        <v>30</v>
      </c>
      <c r="P227" s="117">
        <f>K227-L227</f>
        <v>75</v>
      </c>
      <c r="Q227" s="104"/>
      <c r="R227" s="7"/>
      <c r="S227" s="7"/>
      <c r="T227" s="117"/>
      <c r="U227" s="104">
        <v>5</v>
      </c>
      <c r="V227" s="7"/>
      <c r="W227" s="163"/>
      <c r="Y227" s="336">
        <v>2</v>
      </c>
    </row>
    <row r="228" spans="4:25" ht="16.5" customHeight="1" thickBot="1">
      <c r="D228" s="193" t="s">
        <v>242</v>
      </c>
      <c r="E228" s="308" t="s">
        <v>243</v>
      </c>
      <c r="F228" s="122"/>
      <c r="G228" s="194"/>
      <c r="H228" s="194"/>
      <c r="I228" s="309">
        <v>5</v>
      </c>
      <c r="J228" s="863">
        <v>1</v>
      </c>
      <c r="K228" s="151">
        <f t="shared" si="16"/>
        <v>30</v>
      </c>
      <c r="L228" s="122">
        <v>10</v>
      </c>
      <c r="M228" s="194"/>
      <c r="N228" s="194"/>
      <c r="O228" s="194">
        <v>10</v>
      </c>
      <c r="P228" s="121">
        <f>K228-L228</f>
        <v>20</v>
      </c>
      <c r="Q228" s="205"/>
      <c r="R228" s="51"/>
      <c r="S228" s="51"/>
      <c r="T228" s="207"/>
      <c r="U228" s="102"/>
      <c r="V228" s="194">
        <v>1</v>
      </c>
      <c r="W228" s="195"/>
      <c r="Y228" s="336">
        <v>2</v>
      </c>
    </row>
    <row r="229" spans="4:23" ht="16.5" customHeight="1" thickBot="1">
      <c r="D229" s="1822" t="s">
        <v>252</v>
      </c>
      <c r="E229" s="1929"/>
      <c r="F229" s="1929"/>
      <c r="G229" s="1929"/>
      <c r="H229" s="1929"/>
      <c r="I229" s="1929"/>
      <c r="J229" s="196">
        <f>J231+J230</f>
        <v>92</v>
      </c>
      <c r="K229" s="281">
        <f aca="true" t="shared" si="17" ref="K229:P229">K154+K160+K165+K169+K173+K180+K181+K188+K195+K199+K203+K208+K211+K214+K220+K225</f>
        <v>2790</v>
      </c>
      <c r="L229" s="281">
        <f t="shared" si="17"/>
        <v>131</v>
      </c>
      <c r="M229" s="281">
        <f t="shared" si="17"/>
        <v>73</v>
      </c>
      <c r="N229" s="281">
        <f t="shared" si="17"/>
        <v>58</v>
      </c>
      <c r="O229" s="281">
        <f t="shared" si="17"/>
        <v>0</v>
      </c>
      <c r="P229" s="281">
        <f t="shared" si="17"/>
        <v>214</v>
      </c>
      <c r="Q229" s="204"/>
      <c r="R229" s="197"/>
      <c r="S229" s="203"/>
      <c r="T229" s="209"/>
      <c r="U229" s="197"/>
      <c r="V229" s="197"/>
      <c r="W229" s="198"/>
    </row>
    <row r="230" spans="4:23" ht="16.5" customHeight="1" thickBot="1">
      <c r="D230" s="1985" t="s">
        <v>244</v>
      </c>
      <c r="E230" s="1986"/>
      <c r="F230" s="1986"/>
      <c r="G230" s="1986"/>
      <c r="H230" s="1986"/>
      <c r="I230" s="1986"/>
      <c r="J230" s="1071">
        <f>J166+J170+J174+J182+J189+J196+J209+J212+J221+J226+J200+J215+J175+J155</f>
        <v>19</v>
      </c>
      <c r="K230" s="199">
        <f>K166+K170+K174+K182+K189+K196+K209+K212+K221+K226+K200+K215</f>
        <v>525</v>
      </c>
      <c r="L230" s="199">
        <f>L166+L170+L174+L182+L189+L196+L209+L212+L221+L226+L200</f>
        <v>0</v>
      </c>
      <c r="M230" s="199">
        <f>M166+M170+M174+M182+M189+M196+M209+M212+M221+M226+M200</f>
        <v>0</v>
      </c>
      <c r="N230" s="199">
        <f>N166+N170+N174+N182+N189+N196+N209+N212+N221+N226+N200</f>
        <v>0</v>
      </c>
      <c r="O230" s="199">
        <f>O166+O170+O174+O182+O189+O196+O209+O212+O221+O226+O200</f>
        <v>0</v>
      </c>
      <c r="P230" s="199">
        <f>P166+P170+P174+P182+P189+P196+P209+P212+P221+P226+P200</f>
        <v>0</v>
      </c>
      <c r="Q230" s="210"/>
      <c r="R230" s="27"/>
      <c r="S230" s="211"/>
      <c r="T230" s="212"/>
      <c r="U230" s="27"/>
      <c r="V230" s="27"/>
      <c r="W230" s="195"/>
    </row>
    <row r="231" spans="4:23" ht="16.5" customHeight="1" thickBot="1">
      <c r="D231" s="1985" t="s">
        <v>253</v>
      </c>
      <c r="E231" s="1986"/>
      <c r="F231" s="1986"/>
      <c r="G231" s="1986"/>
      <c r="H231" s="1986"/>
      <c r="I231" s="1986"/>
      <c r="J231" s="230">
        <f>J156+J161+J162+J167+J171+J172+J176+J177+J180+J183+J190+J197+J201+J204+J205+J210+J213+J216+J217+J218+J222+J223+J224+J227+J228</f>
        <v>73</v>
      </c>
      <c r="K231" s="280">
        <f aca="true" t="shared" si="18" ref="K231:P231">K154+K161+K162+K167+K171+K172+K176+K177+K180+K183+K190+K197+K201+K204+K205+K210+K213+K216+K217+K218+K222+K223+K224+K227+K228</f>
        <v>2235</v>
      </c>
      <c r="L231" s="280">
        <f t="shared" si="18"/>
        <v>930</v>
      </c>
      <c r="M231" s="280">
        <f t="shared" si="18"/>
        <v>565</v>
      </c>
      <c r="N231" s="280">
        <f t="shared" si="18"/>
        <v>208</v>
      </c>
      <c r="O231" s="280">
        <f t="shared" si="18"/>
        <v>157</v>
      </c>
      <c r="P231" s="280">
        <f t="shared" si="18"/>
        <v>1215</v>
      </c>
      <c r="Q231" s="213">
        <f>SUM(Q154:Q228)</f>
        <v>0</v>
      </c>
      <c r="R231" s="213">
        <f>SUM(R154:R228)</f>
        <v>14</v>
      </c>
      <c r="S231" s="213">
        <f>SUM(S154:S228)</f>
        <v>14</v>
      </c>
      <c r="T231" s="213">
        <f>SUM(T154:T228)</f>
        <v>14</v>
      </c>
      <c r="U231" s="213">
        <f>SUM(U154:U228)-U158-U159-U163-U164-U168</f>
        <v>30</v>
      </c>
      <c r="V231" s="213">
        <f>SUM(V154:V228)-V158-V159-V163-V164-V168</f>
        <v>26</v>
      </c>
      <c r="W231" s="213">
        <f>SUM(W154:W228)-W158-W159-W163-W164-W168</f>
        <v>14</v>
      </c>
    </row>
    <row r="232" spans="4:23" ht="16.5" customHeight="1" thickBot="1">
      <c r="D232" s="1961" t="s">
        <v>263</v>
      </c>
      <c r="E232" s="1962"/>
      <c r="F232" s="1962"/>
      <c r="G232" s="1962"/>
      <c r="H232" s="1962"/>
      <c r="I232" s="1962"/>
      <c r="J232" s="1963"/>
      <c r="K232" s="1963"/>
      <c r="L232" s="1962"/>
      <c r="M232" s="1962"/>
      <c r="N232" s="1962"/>
      <c r="O232" s="1962"/>
      <c r="P232" s="1962"/>
      <c r="Q232" s="1962"/>
      <c r="R232" s="1962"/>
      <c r="S232" s="1962"/>
      <c r="T232" s="1962"/>
      <c r="U232" s="1962"/>
      <c r="V232" s="1962"/>
      <c r="W232" s="1964"/>
    </row>
    <row r="233" spans="4:23" ht="16.5" customHeight="1">
      <c r="D233" s="200"/>
      <c r="E233" s="310" t="s">
        <v>245</v>
      </c>
      <c r="F233" s="311"/>
      <c r="G233" s="311"/>
      <c r="H233" s="311"/>
      <c r="I233" s="312"/>
      <c r="J233" s="313">
        <v>4</v>
      </c>
      <c r="K233" s="314">
        <f>J233*30</f>
        <v>120</v>
      </c>
      <c r="L233" s="285"/>
      <c r="M233" s="56"/>
      <c r="N233" s="56"/>
      <c r="O233" s="56"/>
      <c r="P233" s="284"/>
      <c r="Q233" s="542"/>
      <c r="R233" s="543"/>
      <c r="S233" s="543"/>
      <c r="T233" s="534"/>
      <c r="U233" s="544"/>
      <c r="V233" s="462"/>
      <c r="W233" s="534"/>
    </row>
    <row r="234" spans="4:23" ht="16.5" customHeight="1">
      <c r="D234" s="201"/>
      <c r="E234" s="315" t="s">
        <v>33</v>
      </c>
      <c r="F234" s="316"/>
      <c r="G234" s="317"/>
      <c r="H234" s="317"/>
      <c r="I234" s="318"/>
      <c r="J234" s="319">
        <v>4</v>
      </c>
      <c r="K234" s="320">
        <f aca="true" t="shared" si="19" ref="K234:K239">J234*30</f>
        <v>120</v>
      </c>
      <c r="L234" s="120"/>
      <c r="M234" s="187"/>
      <c r="N234" s="187"/>
      <c r="O234" s="187"/>
      <c r="P234" s="117"/>
      <c r="Q234" s="545"/>
      <c r="R234" s="390"/>
      <c r="S234" s="390"/>
      <c r="T234" s="546"/>
      <c r="U234" s="547"/>
      <c r="V234" s="548"/>
      <c r="W234" s="546"/>
    </row>
    <row r="235" spans="4:23" ht="16.5" customHeight="1">
      <c r="D235" s="202"/>
      <c r="E235" s="321" t="s">
        <v>246</v>
      </c>
      <c r="F235" s="322"/>
      <c r="G235" s="16"/>
      <c r="H235" s="16"/>
      <c r="I235" s="323"/>
      <c r="J235" s="324">
        <v>8</v>
      </c>
      <c r="K235" s="325">
        <f t="shared" si="19"/>
        <v>240</v>
      </c>
      <c r="L235" s="118"/>
      <c r="M235" s="7"/>
      <c r="N235" s="7"/>
      <c r="O235" s="7"/>
      <c r="P235" s="117"/>
      <c r="Q235" s="545"/>
      <c r="R235" s="390"/>
      <c r="S235" s="390"/>
      <c r="T235" s="546"/>
      <c r="U235" s="547"/>
      <c r="V235" s="548"/>
      <c r="W235" s="546"/>
    </row>
    <row r="236" spans="4:23" ht="16.5" customHeight="1">
      <c r="D236" s="202"/>
      <c r="E236" s="326" t="s">
        <v>33</v>
      </c>
      <c r="F236" s="322"/>
      <c r="G236" s="16"/>
      <c r="H236" s="16"/>
      <c r="I236" s="323"/>
      <c r="J236" s="327">
        <v>8</v>
      </c>
      <c r="K236" s="325">
        <f t="shared" si="19"/>
        <v>240</v>
      </c>
      <c r="L236" s="118"/>
      <c r="M236" s="7"/>
      <c r="N236" s="7"/>
      <c r="O236" s="7"/>
      <c r="P236" s="117"/>
      <c r="Q236" s="545"/>
      <c r="R236" s="390"/>
      <c r="S236" s="390"/>
      <c r="T236" s="546"/>
      <c r="U236" s="547"/>
      <c r="V236" s="548"/>
      <c r="W236" s="546"/>
    </row>
    <row r="237" spans="4:23" ht="16.5" customHeight="1">
      <c r="D237" s="202"/>
      <c r="E237" s="321" t="s">
        <v>53</v>
      </c>
      <c r="F237" s="173"/>
      <c r="G237" s="7">
        <v>6</v>
      </c>
      <c r="H237" s="7"/>
      <c r="I237" s="175"/>
      <c r="J237" s="216">
        <v>3.5</v>
      </c>
      <c r="K237" s="217">
        <f t="shared" si="19"/>
        <v>105</v>
      </c>
      <c r="L237" s="118">
        <v>30</v>
      </c>
      <c r="M237" s="7"/>
      <c r="N237" s="7"/>
      <c r="O237" s="7">
        <v>30</v>
      </c>
      <c r="P237" s="33">
        <v>60</v>
      </c>
      <c r="Q237" s="545"/>
      <c r="R237" s="390"/>
      <c r="S237" s="390"/>
      <c r="T237" s="546"/>
      <c r="U237" s="547"/>
      <c r="V237" s="548"/>
      <c r="W237" s="546"/>
    </row>
    <row r="238" spans="4:23" ht="16.5" customHeight="1" thickBot="1">
      <c r="D238" s="202"/>
      <c r="E238" s="328" t="s">
        <v>54</v>
      </c>
      <c r="F238" s="173"/>
      <c r="G238" s="14"/>
      <c r="H238" s="14"/>
      <c r="I238" s="160"/>
      <c r="J238" s="329">
        <v>9.5</v>
      </c>
      <c r="K238" s="325">
        <f t="shared" si="19"/>
        <v>285</v>
      </c>
      <c r="L238" s="173"/>
      <c r="M238" s="14"/>
      <c r="N238" s="14"/>
      <c r="O238" s="14"/>
      <c r="P238" s="162"/>
      <c r="Q238" s="545"/>
      <c r="R238" s="390"/>
      <c r="S238" s="390"/>
      <c r="T238" s="546"/>
      <c r="U238" s="547"/>
      <c r="V238" s="548"/>
      <c r="W238" s="546"/>
    </row>
    <row r="239" spans="4:23" ht="16.5" customHeight="1" thickBot="1">
      <c r="D239" s="1949" t="s">
        <v>244</v>
      </c>
      <c r="E239" s="1950"/>
      <c r="F239" s="1950"/>
      <c r="G239" s="1950"/>
      <c r="H239" s="1950"/>
      <c r="I239" s="1950"/>
      <c r="J239" s="224">
        <f>J234+J236</f>
        <v>12</v>
      </c>
      <c r="K239" s="325">
        <f t="shared" si="19"/>
        <v>360</v>
      </c>
      <c r="L239" s="330"/>
      <c r="M239" s="331"/>
      <c r="N239" s="331"/>
      <c r="O239" s="331"/>
      <c r="P239" s="332"/>
      <c r="Q239" s="549"/>
      <c r="R239" s="550"/>
      <c r="S239" s="550"/>
      <c r="T239" s="551"/>
      <c r="U239" s="552"/>
      <c r="V239" s="30"/>
      <c r="W239" s="551"/>
    </row>
    <row r="240" spans="4:23" ht="16.5" customHeight="1" thickBot="1">
      <c r="D240" s="1990" t="s">
        <v>247</v>
      </c>
      <c r="E240" s="1991"/>
      <c r="F240" s="1991"/>
      <c r="G240" s="1991"/>
      <c r="H240" s="1991"/>
      <c r="I240" s="1991"/>
      <c r="J240" s="223">
        <f>J237+J238</f>
        <v>13</v>
      </c>
      <c r="K240" s="223">
        <f>K237+K238</f>
        <v>390</v>
      </c>
      <c r="L240" s="180">
        <f>L237</f>
        <v>30</v>
      </c>
      <c r="M240" s="181"/>
      <c r="N240" s="181"/>
      <c r="O240" s="181">
        <f>O237</f>
        <v>30</v>
      </c>
      <c r="P240" s="333">
        <f>P237</f>
        <v>60</v>
      </c>
      <c r="Q240" s="553"/>
      <c r="R240" s="554"/>
      <c r="S240" s="554"/>
      <c r="T240" s="555"/>
      <c r="U240" s="556"/>
      <c r="V240" s="557"/>
      <c r="W240" s="555"/>
    </row>
    <row r="241" spans="4:23" ht="16.5" customHeight="1" thickBot="1">
      <c r="D241" s="1955" t="s">
        <v>248</v>
      </c>
      <c r="E241" s="1956"/>
      <c r="F241" s="1956"/>
      <c r="G241" s="1956"/>
      <c r="H241" s="1956"/>
      <c r="I241" s="1956"/>
      <c r="J241" s="218">
        <f>J233+J235+J237+J238</f>
        <v>25</v>
      </c>
      <c r="K241" s="219">
        <f>K239+K240</f>
        <v>750</v>
      </c>
      <c r="L241" s="220">
        <f>SUM(L239:L240)</f>
        <v>30</v>
      </c>
      <c r="M241" s="221">
        <f>SUM(M239:M240)</f>
        <v>0</v>
      </c>
      <c r="N241" s="221">
        <f>SUM(N239:N240)</f>
        <v>0</v>
      </c>
      <c r="O241" s="221">
        <f>SUM(O239:O240)</f>
        <v>30</v>
      </c>
      <c r="P241" s="222">
        <f>SUM(P239:P240)</f>
        <v>60</v>
      </c>
      <c r="Q241" s="549"/>
      <c r="R241" s="550"/>
      <c r="S241" s="550"/>
      <c r="T241" s="551"/>
      <c r="U241" s="552"/>
      <c r="V241" s="30"/>
      <c r="W241" s="551"/>
    </row>
    <row r="242" spans="4:23" ht="16.5" customHeight="1">
      <c r="D242" s="473"/>
      <c r="E242" s="473"/>
      <c r="F242" s="473"/>
      <c r="G242" s="473"/>
      <c r="H242" s="473"/>
      <c r="I242" s="473"/>
      <c r="J242" s="558"/>
      <c r="K242" s="141"/>
      <c r="L242" s="141"/>
      <c r="M242" s="141"/>
      <c r="N242" s="141"/>
      <c r="O242" s="141"/>
      <c r="P242" s="141"/>
      <c r="Q242" s="390"/>
      <c r="R242" s="390"/>
      <c r="S242" s="390"/>
      <c r="T242" s="559"/>
      <c r="U242" s="548"/>
      <c r="V242" s="548"/>
      <c r="W242" s="559"/>
    </row>
    <row r="243" spans="4:23" ht="16.5" customHeight="1" thickBot="1">
      <c r="D243" s="1828" t="s">
        <v>100</v>
      </c>
      <c r="E243" s="1829"/>
      <c r="F243" s="1829"/>
      <c r="G243" s="1829"/>
      <c r="H243" s="1829"/>
      <c r="I243" s="1829"/>
      <c r="J243" s="1829"/>
      <c r="K243" s="1829"/>
      <c r="L243" s="1829"/>
      <c r="M243" s="1829"/>
      <c r="N243" s="1829"/>
      <c r="O243" s="1829"/>
      <c r="P243" s="1829"/>
      <c r="Q243" s="1829"/>
      <c r="R243" s="1829"/>
      <c r="S243" s="1829"/>
      <c r="T243" s="1829"/>
      <c r="U243" s="1829"/>
      <c r="V243" s="1829"/>
      <c r="W243" s="1829"/>
    </row>
    <row r="244" spans="4:23" ht="16.5" customHeight="1" thickBot="1">
      <c r="D244" s="552" t="s">
        <v>101</v>
      </c>
      <c r="E244" s="560" t="s">
        <v>47</v>
      </c>
      <c r="F244" s="331"/>
      <c r="G244" s="332"/>
      <c r="H244" s="561"/>
      <c r="I244" s="562"/>
      <c r="J244" s="225">
        <v>1.5</v>
      </c>
      <c r="K244" s="563">
        <f>PRODUCT(J244,30)</f>
        <v>45</v>
      </c>
      <c r="L244" s="564"/>
      <c r="M244" s="433"/>
      <c r="N244" s="433"/>
      <c r="O244" s="433"/>
      <c r="P244" s="565"/>
      <c r="Q244" s="566"/>
      <c r="R244" s="1951"/>
      <c r="S244" s="1952"/>
      <c r="T244" s="567"/>
      <c r="U244" s="568"/>
      <c r="V244" s="563"/>
      <c r="W244" s="569"/>
    </row>
    <row r="245" spans="4:23" ht="16.5" customHeight="1" thickBot="1">
      <c r="D245" s="1822" t="s">
        <v>136</v>
      </c>
      <c r="E245" s="1929"/>
      <c r="F245" s="1929"/>
      <c r="G245" s="1929"/>
      <c r="H245" s="1929"/>
      <c r="I245" s="1930"/>
      <c r="J245" s="570">
        <v>1.5</v>
      </c>
      <c r="K245" s="571">
        <f>PRODUCT(J245,30)</f>
        <v>45</v>
      </c>
      <c r="L245" s="572"/>
      <c r="M245" s="28"/>
      <c r="N245" s="28"/>
      <c r="O245" s="28"/>
      <c r="P245" s="573"/>
      <c r="Q245" s="574"/>
      <c r="R245" s="1951"/>
      <c r="S245" s="1952"/>
      <c r="T245" s="575"/>
      <c r="U245" s="568"/>
      <c r="V245" s="563"/>
      <c r="W245" s="569"/>
    </row>
    <row r="246" spans="4:23" ht="16.5" customHeight="1" thickBot="1">
      <c r="D246" s="1822"/>
      <c r="E246" s="1929"/>
      <c r="F246" s="1929"/>
      <c r="G246" s="1929"/>
      <c r="H246" s="1929"/>
      <c r="I246" s="1929"/>
      <c r="J246" s="1929"/>
      <c r="K246" s="1929"/>
      <c r="L246" s="1929"/>
      <c r="M246" s="1929"/>
      <c r="N246" s="1929"/>
      <c r="O246" s="1929"/>
      <c r="P246" s="1929"/>
      <c r="Q246" s="1929"/>
      <c r="R246" s="1929"/>
      <c r="S246" s="1929"/>
      <c r="T246" s="1929"/>
      <c r="U246" s="1929"/>
      <c r="V246" s="1929"/>
      <c r="W246" s="1930"/>
    </row>
    <row r="247" spans="4:23" ht="15.75">
      <c r="D247" s="1926" t="s">
        <v>272</v>
      </c>
      <c r="E247" s="1927"/>
      <c r="F247" s="1927"/>
      <c r="G247" s="1927"/>
      <c r="H247" s="1927"/>
      <c r="I247" s="1928"/>
      <c r="J247" s="576">
        <f>J248+J249</f>
        <v>239</v>
      </c>
      <c r="K247" s="577">
        <f>K248+K249</f>
        <v>7035</v>
      </c>
      <c r="L247" s="578"/>
      <c r="M247" s="579"/>
      <c r="N247" s="579"/>
      <c r="O247" s="579"/>
      <c r="P247" s="580"/>
      <c r="Q247" s="581"/>
      <c r="R247" s="1953"/>
      <c r="S247" s="1954"/>
      <c r="T247" s="582"/>
      <c r="U247" s="583"/>
      <c r="V247" s="342"/>
      <c r="W247" s="582"/>
    </row>
    <row r="248" spans="4:23" ht="15.75" customHeight="1" thickBot="1">
      <c r="D248" s="1993" t="s">
        <v>132</v>
      </c>
      <c r="E248" s="1994" t="s">
        <v>132</v>
      </c>
      <c r="F248" s="1994" t="s">
        <v>132</v>
      </c>
      <c r="G248" s="1994" t="s">
        <v>132</v>
      </c>
      <c r="H248" s="1994" t="s">
        <v>132</v>
      </c>
      <c r="I248" s="1995" t="s">
        <v>132</v>
      </c>
      <c r="J248" s="584">
        <f>J25+J69+J91+J239+J151</f>
        <v>104</v>
      </c>
      <c r="K248" s="585">
        <f>K25+K69+K91+K239+K151</f>
        <v>3015</v>
      </c>
      <c r="L248" s="338"/>
      <c r="M248" s="338"/>
      <c r="N248" s="338"/>
      <c r="O248" s="338"/>
      <c r="P248" s="586"/>
      <c r="Q248" s="587"/>
      <c r="R248" s="1965"/>
      <c r="S248" s="1966"/>
      <c r="T248" s="589"/>
      <c r="U248" s="588"/>
      <c r="V248" s="590"/>
      <c r="W248" s="591"/>
    </row>
    <row r="249" spans="4:27" ht="16.5" customHeight="1" thickBot="1">
      <c r="D249" s="1947" t="s">
        <v>133</v>
      </c>
      <c r="E249" s="1948" t="s">
        <v>133</v>
      </c>
      <c r="F249" s="1948" t="s">
        <v>133</v>
      </c>
      <c r="G249" s="1948" t="s">
        <v>133</v>
      </c>
      <c r="H249" s="1948" t="s">
        <v>133</v>
      </c>
      <c r="I249" s="2003" t="s">
        <v>133</v>
      </c>
      <c r="J249" s="226">
        <f aca="true" t="shared" si="20" ref="J249:Q249">J26+J70+J92+J240+J245+J152</f>
        <v>135</v>
      </c>
      <c r="K249" s="227">
        <f t="shared" si="20"/>
        <v>4020</v>
      </c>
      <c r="L249" s="227">
        <f t="shared" si="20"/>
        <v>1579</v>
      </c>
      <c r="M249" s="227">
        <f t="shared" si="20"/>
        <v>742</v>
      </c>
      <c r="N249" s="227">
        <f t="shared" si="20"/>
        <v>327</v>
      </c>
      <c r="O249" s="227">
        <f t="shared" si="20"/>
        <v>510</v>
      </c>
      <c r="P249" s="227">
        <f t="shared" si="20"/>
        <v>2096</v>
      </c>
      <c r="Q249" s="226">
        <f t="shared" si="20"/>
        <v>29</v>
      </c>
      <c r="R249" s="2013">
        <f>R26+R70+R92+R152</f>
        <v>27</v>
      </c>
      <c r="S249" s="2014"/>
      <c r="T249" s="228">
        <f>T26+T70+T92+T152+T241+T244</f>
        <v>28</v>
      </c>
      <c r="U249" s="228">
        <f>U26+U70+U92+U152</f>
        <v>23</v>
      </c>
      <c r="V249" s="595">
        <f>V26+V70+V92+V117+V134+V135+V138+V144+V148</f>
        <v>22.666666666666668</v>
      </c>
      <c r="W249" s="228">
        <f>W26+W70+W92+W152</f>
        <v>16</v>
      </c>
      <c r="Z249" s="336" t="s">
        <v>338</v>
      </c>
      <c r="AA249" s="864">
        <f>AA14+AA35+AA75+AB110</f>
        <v>66</v>
      </c>
    </row>
    <row r="250" spans="4:27" ht="16.5" thickBot="1">
      <c r="D250" s="1981" t="s">
        <v>180</v>
      </c>
      <c r="E250" s="1982"/>
      <c r="F250" s="1982"/>
      <c r="G250" s="1982"/>
      <c r="H250" s="1982"/>
      <c r="I250" s="1982"/>
      <c r="J250" s="1982"/>
      <c r="K250" s="1982"/>
      <c r="L250" s="1982"/>
      <c r="M250" s="1982"/>
      <c r="N250" s="1982"/>
      <c r="O250" s="1982"/>
      <c r="P250" s="2007"/>
      <c r="Q250" s="225">
        <f>Q249</f>
        <v>29</v>
      </c>
      <c r="R250" s="2013">
        <f>R249</f>
        <v>27</v>
      </c>
      <c r="S250" s="2014"/>
      <c r="T250" s="229">
        <f>T249</f>
        <v>28</v>
      </c>
      <c r="U250" s="592">
        <f>U249</f>
        <v>23</v>
      </c>
      <c r="V250" s="596">
        <f>V249</f>
        <v>22.666666666666668</v>
      </c>
      <c r="W250" s="592">
        <f>W249</f>
        <v>16</v>
      </c>
      <c r="Z250" s="336" t="s">
        <v>339</v>
      </c>
      <c r="AA250" s="866">
        <f>AA15+AA36+AA76+AB111+J240+J245</f>
        <v>69</v>
      </c>
    </row>
    <row r="251" spans="4:23" ht="15.75">
      <c r="D251" s="2008" t="s">
        <v>22</v>
      </c>
      <c r="E251" s="2009"/>
      <c r="F251" s="2009"/>
      <c r="G251" s="2009"/>
      <c r="H251" s="2009"/>
      <c r="I251" s="2009"/>
      <c r="J251" s="2009"/>
      <c r="K251" s="2009"/>
      <c r="L251" s="2009"/>
      <c r="M251" s="2009"/>
      <c r="N251" s="2009"/>
      <c r="O251" s="2009"/>
      <c r="P251" s="2010"/>
      <c r="Q251" s="138">
        <v>4</v>
      </c>
      <c r="R251" s="2005">
        <v>3</v>
      </c>
      <c r="S251" s="2006"/>
      <c r="T251" s="139">
        <v>4</v>
      </c>
      <c r="U251" s="140">
        <v>4</v>
      </c>
      <c r="V251" s="141">
        <v>2</v>
      </c>
      <c r="W251" s="141">
        <v>1</v>
      </c>
    </row>
    <row r="252" spans="4:23" ht="16.5" customHeight="1">
      <c r="D252" s="1973" t="s">
        <v>23</v>
      </c>
      <c r="E252" s="1974"/>
      <c r="F252" s="1974"/>
      <c r="G252" s="1974"/>
      <c r="H252" s="1974"/>
      <c r="I252" s="1974"/>
      <c r="J252" s="1974"/>
      <c r="K252" s="1974"/>
      <c r="L252" s="1974"/>
      <c r="M252" s="1974"/>
      <c r="N252" s="1974"/>
      <c r="O252" s="1974"/>
      <c r="P252" s="2004"/>
      <c r="Q252" s="102">
        <v>4</v>
      </c>
      <c r="R252" s="1975">
        <v>4</v>
      </c>
      <c r="S252" s="1976"/>
      <c r="T252" s="103">
        <v>3</v>
      </c>
      <c r="U252" s="101">
        <v>1</v>
      </c>
      <c r="V252" s="8">
        <v>4</v>
      </c>
      <c r="W252" s="8">
        <v>3</v>
      </c>
    </row>
    <row r="253" spans="4:23" ht="15.75">
      <c r="D253" s="1973" t="s">
        <v>40</v>
      </c>
      <c r="E253" s="1974"/>
      <c r="F253" s="1974"/>
      <c r="G253" s="1974"/>
      <c r="H253" s="1974"/>
      <c r="I253" s="1974"/>
      <c r="J253" s="1974"/>
      <c r="K253" s="1974"/>
      <c r="L253" s="1974"/>
      <c r="M253" s="1974"/>
      <c r="N253" s="1974"/>
      <c r="O253" s="1974"/>
      <c r="P253" s="1974"/>
      <c r="Q253" s="104"/>
      <c r="R253" s="2002"/>
      <c r="S253" s="2002"/>
      <c r="T253" s="270"/>
      <c r="U253" s="101"/>
      <c r="V253" s="8">
        <v>1</v>
      </c>
      <c r="W253" s="8"/>
    </row>
    <row r="254" spans="4:23" ht="16.5" thickBot="1">
      <c r="D254" s="1973" t="s">
        <v>41</v>
      </c>
      <c r="E254" s="1974"/>
      <c r="F254" s="1974"/>
      <c r="G254" s="1974"/>
      <c r="H254" s="1974"/>
      <c r="I254" s="1974"/>
      <c r="J254" s="1974"/>
      <c r="K254" s="1974"/>
      <c r="L254" s="1974"/>
      <c r="M254" s="1974"/>
      <c r="N254" s="1974"/>
      <c r="O254" s="1974"/>
      <c r="P254" s="1974"/>
      <c r="Q254" s="142"/>
      <c r="R254" s="1970"/>
      <c r="S254" s="1971"/>
      <c r="T254" s="143">
        <v>1</v>
      </c>
      <c r="U254" s="144">
        <v>1</v>
      </c>
      <c r="V254" s="71"/>
      <c r="W254" s="71">
        <v>1</v>
      </c>
    </row>
    <row r="255" spans="17:24" ht="18.75" customHeight="1" thickBot="1">
      <c r="Q255" s="1972">
        <f>AA249</f>
        <v>66</v>
      </c>
      <c r="R255" s="1968"/>
      <c r="S255" s="1968"/>
      <c r="T255" s="1969"/>
      <c r="U255" s="1967">
        <f>AA250</f>
        <v>69</v>
      </c>
      <c r="V255" s="1968"/>
      <c r="W255" s="1969"/>
      <c r="X255" s="593">
        <f>Q255+U255</f>
        <v>135</v>
      </c>
    </row>
    <row r="256" spans="5:19" ht="15.75">
      <c r="E256" s="334"/>
      <c r="F256" s="334"/>
      <c r="G256" s="334"/>
      <c r="H256" s="334"/>
      <c r="I256" s="334"/>
      <c r="J256" s="334"/>
      <c r="K256" s="334"/>
      <c r="L256" s="334"/>
      <c r="M256" s="334"/>
      <c r="R256" s="1977"/>
      <c r="S256" s="1977"/>
    </row>
    <row r="257" spans="4:23" ht="16.5" customHeight="1" thickBot="1">
      <c r="D257" s="1960"/>
      <c r="E257" s="1960"/>
      <c r="F257" s="1960"/>
      <c r="G257" s="1960"/>
      <c r="H257" s="1960"/>
      <c r="I257" s="1960"/>
      <c r="J257" s="1960"/>
      <c r="K257" s="1960"/>
      <c r="L257" s="1960"/>
      <c r="M257" s="1960"/>
      <c r="N257" s="1960"/>
      <c r="O257" s="1960"/>
      <c r="P257" s="1960"/>
      <c r="Q257" s="1960"/>
      <c r="R257" s="1960"/>
      <c r="S257" s="1960"/>
      <c r="T257" s="1960"/>
      <c r="U257" s="1960"/>
      <c r="V257" s="1960"/>
      <c r="W257" s="1960"/>
    </row>
    <row r="258" spans="4:23" ht="15.75">
      <c r="D258" s="1926" t="s">
        <v>271</v>
      </c>
      <c r="E258" s="1927"/>
      <c r="F258" s="1927"/>
      <c r="G258" s="1927"/>
      <c r="H258" s="1927"/>
      <c r="I258" s="1927"/>
      <c r="J258" s="576">
        <f>J259+J260</f>
        <v>235</v>
      </c>
      <c r="K258" s="577">
        <f>K259+K260</f>
        <v>6945</v>
      </c>
      <c r="L258" s="578"/>
      <c r="M258" s="579"/>
      <c r="N258" s="579"/>
      <c r="O258" s="579"/>
      <c r="P258" s="580"/>
      <c r="Q258" s="581"/>
      <c r="R258" s="1980"/>
      <c r="S258" s="1980"/>
      <c r="T258" s="582"/>
      <c r="U258" s="583"/>
      <c r="V258" s="342"/>
      <c r="W258" s="582"/>
    </row>
    <row r="259" spans="4:27" ht="16.5" customHeight="1" thickBot="1">
      <c r="D259" s="1993" t="s">
        <v>132</v>
      </c>
      <c r="E259" s="1994" t="s">
        <v>132</v>
      </c>
      <c r="F259" s="1994" t="s">
        <v>132</v>
      </c>
      <c r="G259" s="1994" t="s">
        <v>132</v>
      </c>
      <c r="H259" s="1994" t="s">
        <v>132</v>
      </c>
      <c r="I259" s="1994" t="s">
        <v>132</v>
      </c>
      <c r="J259" s="584">
        <f>J104+J25+J69+J230+J239</f>
        <v>97.5</v>
      </c>
      <c r="K259" s="585">
        <f>K104+K25+K69+K230+K239</f>
        <v>2775</v>
      </c>
      <c r="L259" s="338"/>
      <c r="M259" s="338"/>
      <c r="N259" s="338"/>
      <c r="O259" s="338"/>
      <c r="P259" s="586"/>
      <c r="Q259" s="587"/>
      <c r="R259" s="1979"/>
      <c r="S259" s="1979"/>
      <c r="T259" s="589"/>
      <c r="U259" s="588"/>
      <c r="V259" s="590"/>
      <c r="W259" s="591"/>
      <c r="Z259" s="336" t="s">
        <v>338</v>
      </c>
      <c r="AA259" s="864">
        <f>AA14+AA35+AA95+AA154</f>
        <v>67</v>
      </c>
    </row>
    <row r="260" spans="4:27" ht="16.5" customHeight="1" thickBot="1">
      <c r="D260" s="1947" t="s">
        <v>133</v>
      </c>
      <c r="E260" s="1948" t="s">
        <v>133</v>
      </c>
      <c r="F260" s="1948" t="s">
        <v>133</v>
      </c>
      <c r="G260" s="1948" t="s">
        <v>133</v>
      </c>
      <c r="H260" s="1948" t="s">
        <v>133</v>
      </c>
      <c r="I260" s="1948" t="s">
        <v>133</v>
      </c>
      <c r="J260" s="226">
        <f aca="true" t="shared" si="21" ref="J260:P260">J105+J26+J70+J231+J240+J245</f>
        <v>137.5</v>
      </c>
      <c r="K260" s="227">
        <f t="shared" si="21"/>
        <v>4170</v>
      </c>
      <c r="L260" s="226">
        <f t="shared" si="21"/>
        <v>1684</v>
      </c>
      <c r="M260" s="227">
        <f t="shared" si="21"/>
        <v>961</v>
      </c>
      <c r="N260" s="227">
        <f t="shared" si="21"/>
        <v>346</v>
      </c>
      <c r="O260" s="227">
        <f t="shared" si="21"/>
        <v>377</v>
      </c>
      <c r="P260" s="227">
        <f t="shared" si="21"/>
        <v>2051</v>
      </c>
      <c r="Q260" s="226">
        <f>Q26+Q70+Q231+Q240+Q245+Q105</f>
        <v>29</v>
      </c>
      <c r="R260" s="1978">
        <f>R26+R70+R231+R241+R245+R105</f>
        <v>28</v>
      </c>
      <c r="S260" s="1978"/>
      <c r="T260" s="228">
        <f>T26+T70+T105+T231</f>
        <v>28</v>
      </c>
      <c r="U260" s="228">
        <f>U26+U70+U105+U231</f>
        <v>30</v>
      </c>
      <c r="V260" s="228">
        <f>V26+V70+V105+V231</f>
        <v>28</v>
      </c>
      <c r="W260" s="228">
        <f>W26+W70+W105+W231</f>
        <v>16</v>
      </c>
      <c r="Z260" s="336" t="s">
        <v>339</v>
      </c>
      <c r="AA260" s="864">
        <f>AA15+AA36+AA160+J240+J245</f>
        <v>70.5</v>
      </c>
    </row>
    <row r="261" spans="4:23" ht="16.5" thickBot="1">
      <c r="D261" s="1981" t="s">
        <v>180</v>
      </c>
      <c r="E261" s="1982"/>
      <c r="F261" s="1982"/>
      <c r="G261" s="1982"/>
      <c r="H261" s="1982"/>
      <c r="I261" s="1982"/>
      <c r="J261" s="1983"/>
      <c r="K261" s="1983"/>
      <c r="L261" s="1983"/>
      <c r="M261" s="1983"/>
      <c r="N261" s="1983"/>
      <c r="O261" s="1983"/>
      <c r="P261" s="1983"/>
      <c r="Q261" s="225">
        <f>Q260</f>
        <v>29</v>
      </c>
      <c r="R261" s="1978">
        <f>R260</f>
        <v>28</v>
      </c>
      <c r="S261" s="1978"/>
      <c r="T261" s="241">
        <f>T260</f>
        <v>28</v>
      </c>
      <c r="U261" s="241">
        <f>U260</f>
        <v>30</v>
      </c>
      <c r="V261" s="241">
        <f>V260</f>
        <v>28</v>
      </c>
      <c r="W261" s="241">
        <f>W260</f>
        <v>16</v>
      </c>
    </row>
    <row r="262" spans="4:23" ht="15.75">
      <c r="D262" s="2000" t="s">
        <v>22</v>
      </c>
      <c r="E262" s="2001"/>
      <c r="F262" s="2001"/>
      <c r="G262" s="2001"/>
      <c r="H262" s="2001"/>
      <c r="I262" s="2001"/>
      <c r="J262" s="2001"/>
      <c r="K262" s="2001"/>
      <c r="L262" s="2001"/>
      <c r="M262" s="2001"/>
      <c r="N262" s="2001"/>
      <c r="O262" s="2001"/>
      <c r="P262" s="2001"/>
      <c r="Q262" s="138">
        <v>4</v>
      </c>
      <c r="R262" s="1808">
        <v>2</v>
      </c>
      <c r="S262" s="1809"/>
      <c r="T262" s="139">
        <v>3</v>
      </c>
      <c r="U262" s="140">
        <v>3</v>
      </c>
      <c r="V262" s="141">
        <v>3</v>
      </c>
      <c r="W262" s="141">
        <v>2</v>
      </c>
    </row>
    <row r="263" spans="4:23" ht="15.75">
      <c r="D263" s="1973" t="s">
        <v>23</v>
      </c>
      <c r="E263" s="1974"/>
      <c r="F263" s="1974"/>
      <c r="G263" s="1974"/>
      <c r="H263" s="1974"/>
      <c r="I263" s="1974"/>
      <c r="J263" s="1974"/>
      <c r="K263" s="1974"/>
      <c r="L263" s="1974"/>
      <c r="M263" s="1974"/>
      <c r="N263" s="1974"/>
      <c r="O263" s="1974"/>
      <c r="P263" s="1974"/>
      <c r="Q263" s="102">
        <v>4</v>
      </c>
      <c r="R263" s="1975">
        <v>2</v>
      </c>
      <c r="S263" s="1976"/>
      <c r="T263" s="103">
        <v>4</v>
      </c>
      <c r="U263" s="101">
        <v>4</v>
      </c>
      <c r="V263" s="8">
        <v>2</v>
      </c>
      <c r="W263" s="8">
        <v>2</v>
      </c>
    </row>
    <row r="264" spans="4:23" ht="15.75">
      <c r="D264" s="1973" t="s">
        <v>40</v>
      </c>
      <c r="E264" s="1974"/>
      <c r="F264" s="1974"/>
      <c r="G264" s="1974"/>
      <c r="H264" s="1974"/>
      <c r="I264" s="1974"/>
      <c r="J264" s="1974"/>
      <c r="K264" s="1974"/>
      <c r="L264" s="1974"/>
      <c r="M264" s="1974"/>
      <c r="N264" s="1974"/>
      <c r="O264" s="1974"/>
      <c r="P264" s="1974"/>
      <c r="Q264" s="104"/>
      <c r="R264" s="2011"/>
      <c r="S264" s="2012"/>
      <c r="T264" s="279">
        <v>1</v>
      </c>
      <c r="U264" s="101"/>
      <c r="V264" s="8">
        <v>1</v>
      </c>
      <c r="W264" s="8">
        <v>1</v>
      </c>
    </row>
    <row r="265" spans="4:23" ht="16.5" thickBot="1">
      <c r="D265" s="1973" t="s">
        <v>41</v>
      </c>
      <c r="E265" s="1974"/>
      <c r="F265" s="1974"/>
      <c r="G265" s="1974"/>
      <c r="H265" s="1974"/>
      <c r="I265" s="1974"/>
      <c r="J265" s="1974"/>
      <c r="K265" s="1974"/>
      <c r="L265" s="1974"/>
      <c r="M265" s="1974"/>
      <c r="N265" s="1974"/>
      <c r="O265" s="1974"/>
      <c r="P265" s="1974"/>
      <c r="Q265" s="142"/>
      <c r="R265" s="1970"/>
      <c r="S265" s="1971"/>
      <c r="T265" s="143"/>
      <c r="U265" s="144"/>
      <c r="V265" s="71">
        <v>1</v>
      </c>
      <c r="W265" s="71"/>
    </row>
    <row r="266" spans="17:24" ht="21.75" customHeight="1" thickBot="1">
      <c r="Q266" s="1972">
        <f>AA259</f>
        <v>67</v>
      </c>
      <c r="R266" s="1968"/>
      <c r="S266" s="1968"/>
      <c r="T266" s="1969"/>
      <c r="U266" s="1967">
        <f>AA260</f>
        <v>70.5</v>
      </c>
      <c r="V266" s="1968"/>
      <c r="W266" s="1969"/>
      <c r="X266" s="593">
        <f>Q266+U266</f>
        <v>137.5</v>
      </c>
    </row>
    <row r="267" spans="5:19" ht="15.75">
      <c r="E267" s="334"/>
      <c r="F267" s="334"/>
      <c r="G267" s="1998"/>
      <c r="H267" s="1998"/>
      <c r="I267" s="1998"/>
      <c r="J267" s="334"/>
      <c r="K267" s="1998"/>
      <c r="L267" s="1998"/>
      <c r="M267" s="1998"/>
      <c r="R267" s="1960"/>
      <c r="S267" s="1960"/>
    </row>
    <row r="268" spans="18:19" ht="12.75">
      <c r="R268" s="1960"/>
      <c r="S268" s="1960"/>
    </row>
    <row r="269" spans="18:19" ht="12.75">
      <c r="R269" s="1960"/>
      <c r="S269" s="1960"/>
    </row>
    <row r="270" spans="5:13" ht="15.75">
      <c r="E270" s="334" t="s">
        <v>78</v>
      </c>
      <c r="G270" s="1996"/>
      <c r="H270" s="1996"/>
      <c r="I270" s="1996"/>
      <c r="K270" s="1998" t="s">
        <v>79</v>
      </c>
      <c r="L270" s="1999"/>
      <c r="M270" s="1999"/>
    </row>
    <row r="272" spans="5:13" ht="15.75">
      <c r="E272" s="334" t="s">
        <v>178</v>
      </c>
      <c r="G272" s="1996"/>
      <c r="H272" s="1996"/>
      <c r="I272" s="1996"/>
      <c r="K272" s="1997" t="s">
        <v>179</v>
      </c>
      <c r="L272" s="1997"/>
      <c r="M272" s="1997"/>
    </row>
    <row r="274" spans="5:13" ht="15.75">
      <c r="E274" s="334" t="s">
        <v>80</v>
      </c>
      <c r="G274" s="1996"/>
      <c r="H274" s="1996"/>
      <c r="I274" s="1996"/>
      <c r="J274" s="1997" t="s">
        <v>81</v>
      </c>
      <c r="K274" s="1997"/>
      <c r="L274" s="1997"/>
      <c r="M274" s="1997"/>
    </row>
  </sheetData>
  <sheetProtection/>
  <mergeCells count="210">
    <mergeCell ref="D1:W1"/>
    <mergeCell ref="D2:D7"/>
    <mergeCell ref="E2:E7"/>
    <mergeCell ref="F2:I3"/>
    <mergeCell ref="J2:J7"/>
    <mergeCell ref="K2:P2"/>
    <mergeCell ref="Q2:W3"/>
    <mergeCell ref="K3:K7"/>
    <mergeCell ref="L3:O3"/>
    <mergeCell ref="P3:P7"/>
    <mergeCell ref="O4:O7"/>
    <mergeCell ref="Q4:T4"/>
    <mergeCell ref="U4:W4"/>
    <mergeCell ref="H5:H7"/>
    <mergeCell ref="I5:I7"/>
    <mergeCell ref="R5:S5"/>
    <mergeCell ref="Q6:W6"/>
    <mergeCell ref="R7:S7"/>
    <mergeCell ref="M4:M7"/>
    <mergeCell ref="N4:N7"/>
    <mergeCell ref="D9:W9"/>
    <mergeCell ref="D10:W10"/>
    <mergeCell ref="R11:S11"/>
    <mergeCell ref="R12:S12"/>
    <mergeCell ref="R13:S13"/>
    <mergeCell ref="R14:S14"/>
    <mergeCell ref="R19:S19"/>
    <mergeCell ref="R20:S20"/>
    <mergeCell ref="F4:F7"/>
    <mergeCell ref="G4:G7"/>
    <mergeCell ref="H4:I4"/>
    <mergeCell ref="L4:L7"/>
    <mergeCell ref="R15:S15"/>
    <mergeCell ref="R16:S16"/>
    <mergeCell ref="H8:I8"/>
    <mergeCell ref="R8:S8"/>
    <mergeCell ref="R39:S39"/>
    <mergeCell ref="R40:S40"/>
    <mergeCell ref="R17:S17"/>
    <mergeCell ref="R18:S18"/>
    <mergeCell ref="D32:W32"/>
    <mergeCell ref="R33:S33"/>
    <mergeCell ref="R34:S34"/>
    <mergeCell ref="R35:S35"/>
    <mergeCell ref="D25:I25"/>
    <mergeCell ref="R25:S25"/>
    <mergeCell ref="D30:F31"/>
    <mergeCell ref="R31:S31"/>
    <mergeCell ref="R21:S21"/>
    <mergeCell ref="R22:S22"/>
    <mergeCell ref="D24:I24"/>
    <mergeCell ref="R24:S24"/>
    <mergeCell ref="D26:I26"/>
    <mergeCell ref="R26:S26"/>
    <mergeCell ref="D27:E27"/>
    <mergeCell ref="R27:S27"/>
    <mergeCell ref="R59:S59"/>
    <mergeCell ref="R60:S60"/>
    <mergeCell ref="R47:S47"/>
    <mergeCell ref="R48:S48"/>
    <mergeCell ref="R49:S49"/>
    <mergeCell ref="R52:S52"/>
    <mergeCell ref="R53:S53"/>
    <mergeCell ref="R54:S54"/>
    <mergeCell ref="R55:S55"/>
    <mergeCell ref="R56:S56"/>
    <mergeCell ref="D69:I69"/>
    <mergeCell ref="R69:S69"/>
    <mergeCell ref="R57:S57"/>
    <mergeCell ref="R58:S58"/>
    <mergeCell ref="R41:S41"/>
    <mergeCell ref="R42:S42"/>
    <mergeCell ref="R43:S43"/>
    <mergeCell ref="R44:S44"/>
    <mergeCell ref="R45:S45"/>
    <mergeCell ref="R46:S46"/>
    <mergeCell ref="R61:S61"/>
    <mergeCell ref="R65:S65"/>
    <mergeCell ref="R66:S66"/>
    <mergeCell ref="R67:S67"/>
    <mergeCell ref="D68:I68"/>
    <mergeCell ref="R68:S68"/>
    <mergeCell ref="R83:S83"/>
    <mergeCell ref="R84:S84"/>
    <mergeCell ref="R81:S81"/>
    <mergeCell ref="R82:S82"/>
    <mergeCell ref="D71:W71"/>
    <mergeCell ref="D72:W72"/>
    <mergeCell ref="D70:I70"/>
    <mergeCell ref="R70:S70"/>
    <mergeCell ref="R77:S77"/>
    <mergeCell ref="R78:S78"/>
    <mergeCell ref="R85:S85"/>
    <mergeCell ref="R86:S86"/>
    <mergeCell ref="D73:W73"/>
    <mergeCell ref="D74:W74"/>
    <mergeCell ref="R75:S75"/>
    <mergeCell ref="R76:S76"/>
    <mergeCell ref="D105:I105"/>
    <mergeCell ref="D106:W106"/>
    <mergeCell ref="R109:S109"/>
    <mergeCell ref="R110:S110"/>
    <mergeCell ref="D93:W93"/>
    <mergeCell ref="D94:W94"/>
    <mergeCell ref="R108:S108"/>
    <mergeCell ref="D103:I103"/>
    <mergeCell ref="D104:I104"/>
    <mergeCell ref="R87:S87"/>
    <mergeCell ref="R88:S88"/>
    <mergeCell ref="R89:S89"/>
    <mergeCell ref="D90:I90"/>
    <mergeCell ref="R111:S111"/>
    <mergeCell ref="R133:S133"/>
    <mergeCell ref="D91:I91"/>
    <mergeCell ref="D92:I92"/>
    <mergeCell ref="R125:S125"/>
    <mergeCell ref="R126:S126"/>
    <mergeCell ref="R119:S119"/>
    <mergeCell ref="R120:S120"/>
    <mergeCell ref="D107:W107"/>
    <mergeCell ref="R121:S121"/>
    <mergeCell ref="R122:S122"/>
    <mergeCell ref="R123:S123"/>
    <mergeCell ref="R114:S114"/>
    <mergeCell ref="R124:S124"/>
    <mergeCell ref="R115:S115"/>
    <mergeCell ref="R116:S116"/>
    <mergeCell ref="R117:S117"/>
    <mergeCell ref="R118:S118"/>
    <mergeCell ref="D151:I151"/>
    <mergeCell ref="R151:S151"/>
    <mergeCell ref="R134:S134"/>
    <mergeCell ref="R138:S138"/>
    <mergeCell ref="R140:S140"/>
    <mergeCell ref="D142:W142"/>
    <mergeCell ref="D146:W146"/>
    <mergeCell ref="R147:S147"/>
    <mergeCell ref="R148:S148"/>
    <mergeCell ref="R149:S149"/>
    <mergeCell ref="D232:W232"/>
    <mergeCell ref="R152:S152"/>
    <mergeCell ref="D153:W153"/>
    <mergeCell ref="D229:I229"/>
    <mergeCell ref="D230:I230"/>
    <mergeCell ref="D239:I239"/>
    <mergeCell ref="R244:S244"/>
    <mergeCell ref="D150:I150"/>
    <mergeCell ref="R150:S150"/>
    <mergeCell ref="R127:S127"/>
    <mergeCell ref="R128:S128"/>
    <mergeCell ref="R129:S129"/>
    <mergeCell ref="R130:S130"/>
    <mergeCell ref="R131:S131"/>
    <mergeCell ref="D152:I152"/>
    <mergeCell ref="D231:I231"/>
    <mergeCell ref="D251:P251"/>
    <mergeCell ref="R251:S251"/>
    <mergeCell ref="D245:I245"/>
    <mergeCell ref="R245:S245"/>
    <mergeCell ref="D246:W246"/>
    <mergeCell ref="D247:I247"/>
    <mergeCell ref="D250:P250"/>
    <mergeCell ref="R250:S250"/>
    <mergeCell ref="D249:I249"/>
    <mergeCell ref="R249:S249"/>
    <mergeCell ref="D252:P252"/>
    <mergeCell ref="R252:S252"/>
    <mergeCell ref="D253:P253"/>
    <mergeCell ref="R253:S253"/>
    <mergeCell ref="D240:I240"/>
    <mergeCell ref="D241:I241"/>
    <mergeCell ref="R247:S247"/>
    <mergeCell ref="D248:I248"/>
    <mergeCell ref="R248:S248"/>
    <mergeCell ref="D243:W243"/>
    <mergeCell ref="D263:P263"/>
    <mergeCell ref="R264:S264"/>
    <mergeCell ref="D258:I258"/>
    <mergeCell ref="R258:S258"/>
    <mergeCell ref="D254:P254"/>
    <mergeCell ref="R254:S254"/>
    <mergeCell ref="D262:P262"/>
    <mergeCell ref="R262:S262"/>
    <mergeCell ref="Q255:T255"/>
    <mergeCell ref="D265:P265"/>
    <mergeCell ref="R265:S265"/>
    <mergeCell ref="Q266:T266"/>
    <mergeCell ref="G272:I272"/>
    <mergeCell ref="K270:M270"/>
    <mergeCell ref="G267:I267"/>
    <mergeCell ref="U255:W255"/>
    <mergeCell ref="R256:S256"/>
    <mergeCell ref="D257:W257"/>
    <mergeCell ref="U266:W266"/>
    <mergeCell ref="D261:P261"/>
    <mergeCell ref="R261:S261"/>
    <mergeCell ref="D259:I259"/>
    <mergeCell ref="R259:S259"/>
    <mergeCell ref="D260:I260"/>
    <mergeCell ref="R260:S260"/>
    <mergeCell ref="G274:I274"/>
    <mergeCell ref="J274:M274"/>
    <mergeCell ref="R263:S263"/>
    <mergeCell ref="D264:P264"/>
    <mergeCell ref="R267:S267"/>
    <mergeCell ref="R268:S268"/>
    <mergeCell ref="K272:M272"/>
    <mergeCell ref="K267:M267"/>
    <mergeCell ref="R269:S269"/>
    <mergeCell ref="G270:I270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1" r:id="rId1"/>
  <rowBreaks count="6" manualBreakCount="6">
    <brk id="40" min="3" max="23" man="1"/>
    <brk id="76" min="3" max="23" man="1"/>
    <brk id="116" min="3" max="23" man="1"/>
    <brk id="144" min="3" max="23" man="1"/>
    <brk id="194" min="3" max="23" man="1"/>
    <brk id="240" min="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2021-04-21T13:37:10Z</cp:lastPrinted>
  <dcterms:created xsi:type="dcterms:W3CDTF">2003-06-23T04:55:14Z</dcterms:created>
  <dcterms:modified xsi:type="dcterms:W3CDTF">2024-06-27T09:30:26Z</dcterms:modified>
  <cp:category/>
  <cp:version/>
  <cp:contentType/>
  <cp:contentStatus/>
</cp:coreProperties>
</file>